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SALARY" sheetId="1" r:id="rId1"/>
  </sheets>
  <definedNames>
    <definedName name="_xlnm.Print_Area" localSheetId="0">'SALARY'!$AE$1:$BI$24</definedName>
  </definedNames>
  <calcPr fullCalcOnLoad="1"/>
</workbook>
</file>

<file path=xl/sharedStrings.xml><?xml version="1.0" encoding="utf-8"?>
<sst xmlns="http://schemas.openxmlformats.org/spreadsheetml/2006/main" count="100" uniqueCount="91">
  <si>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</si>
  <si>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</si>
  <si>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</si>
  <si>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</si>
  <si>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</si>
  <si>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</si>
  <si>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</si>
  <si>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</si>
  <si>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</si>
  <si>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</si>
  <si>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TRANSPORT  ALLOWANCE</t>
  </si>
  <si>
    <t>HOUSE RENT ALLOWANCE/ D.HRA</t>
  </si>
  <si>
    <t>LS  &amp; PC (PROJECT KVs)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</si>
  <si>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</si>
  <si>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</si>
  <si>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</si>
  <si>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</si>
  <si>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</si>
  <si>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</si>
  <si>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</si>
  <si>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</si>
  <si>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</si>
  <si>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</si>
  <si>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</si>
  <si>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</si>
  <si>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</si>
  <si>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</si>
  <si>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LICENCE FEE ( ODR) TO BE REMITTED TO  OUTSIDE  AGENCY</t>
  </si>
  <si>
    <t>ELEC. /WATER CHARGES (ODR) TO BE REMITTED TO  OUTSIDE  AGENCY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</si>
  <si>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</si>
  <si>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</si>
  <si>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</si>
  <si>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</si>
  <si>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</si>
  <si>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</si>
  <si>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</si>
  <si>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</si>
  <si>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</si>
  <si>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</si>
  <si>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</si>
  <si>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</si>
  <si>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</si>
  <si>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</si>
  <si>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</si>
  <si>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</si>
  <si>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CGHS RECOVERY</t>
  </si>
  <si>
    <t>TOTAL DEDUCTIONS</t>
  </si>
  <si>
    <t>NET  SALARY</t>
  </si>
  <si>
    <t>REMARKS</t>
  </si>
  <si>
    <t>Mr.S K Pandey</t>
  </si>
  <si>
    <t>TGT (PH&amp;E)</t>
  </si>
  <si>
    <t>TGT(AE)</t>
  </si>
  <si>
    <t>PRT</t>
  </si>
  <si>
    <t>Mr.Suresh Kumar Dewangan</t>
  </si>
  <si>
    <t>Mr.Pawan Kumar Verma</t>
  </si>
  <si>
    <t>Sub Staff</t>
  </si>
  <si>
    <t>Mr.B R Nag</t>
  </si>
  <si>
    <t>Mr.G L Sahu</t>
  </si>
  <si>
    <t>PROFESSIONAL TAX/ Income tax</t>
  </si>
  <si>
    <t>Mr. P.L. Sahu</t>
  </si>
  <si>
    <t>PGT (Comp)</t>
  </si>
  <si>
    <t>Mr.Reeman Lal</t>
  </si>
  <si>
    <t>Mr. Yogesh Kumar netam</t>
  </si>
  <si>
    <t>TGT (Hindi)</t>
  </si>
  <si>
    <t xml:space="preserve">Mr.S K. Giri </t>
  </si>
  <si>
    <t>PGT (Chem.)</t>
  </si>
  <si>
    <t xml:space="preserve">Mr.H.K.Sahu </t>
  </si>
  <si>
    <t>TGT (Maths)</t>
  </si>
  <si>
    <t xml:space="preserve">Mrs. Kavita </t>
  </si>
  <si>
    <t>Ms. Kamalpreet Kaur</t>
  </si>
  <si>
    <t>PGT (Physics)</t>
  </si>
  <si>
    <t xml:space="preserve">LIBRARIAN </t>
  </si>
  <si>
    <t xml:space="preserve">Mrs. MAMTA VERMA </t>
  </si>
  <si>
    <t xml:space="preserve">Mr. Pradeep Singh Rawat </t>
  </si>
  <si>
    <t>TGT (Sanskrit)</t>
  </si>
  <si>
    <t xml:space="preserve">Yogita </t>
  </si>
  <si>
    <t>PGT (Biology)</t>
  </si>
  <si>
    <t xml:space="preserve"> Dr. A. Mathew</t>
  </si>
  <si>
    <t>Annual membership contribution to respective Association</t>
  </si>
  <si>
    <t>OTHER DEDUCTIONS IF ANY
(Audit Recovery)</t>
  </si>
  <si>
    <t>NATIONAL PENSION SCHEME(MGT SHARE- 14%)</t>
  </si>
  <si>
    <t>NATIONAL  PENSION SCHEME(OWN SHARE- 10%)</t>
  </si>
  <si>
    <t>NATIONAL PENSION SCHEME(MGT SHARE - 14%)</t>
  </si>
  <si>
    <t>Mr. Bali Ram Yadav</t>
  </si>
  <si>
    <t>Mr. Sanajay Kumar Kosariya</t>
  </si>
  <si>
    <t>TGT (WE)</t>
  </si>
  <si>
    <t>DEARNESS ALLOW. (@ 42%)</t>
  </si>
  <si>
    <t>DA ON TRANSPORT  ALL0W @ 42%</t>
  </si>
  <si>
    <t>Rs. 10000/- deducted as 6th installment of  Audit Recovery against availed double TA and DA onTA since August 2020 to December 2022. Total Amount Recovered = 40000/66690</t>
  </si>
  <si>
    <t>Rs. 8000/- deducted as 1st installment of  Audit Recovery against Medical Recovery Total Amount Recovered =8000/31098</t>
  </si>
  <si>
    <t xml:space="preserve">KENDRIYA VIDYALAYA DHAMTARI 
SALARY FOR THE MONTH OF JUNE- 2023 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</si>
</sst>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;[Red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sz val="8.5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.5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6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0" fontId="59" fillId="0" borderId="10" xfId="0" applyFont="1" applyFill="1" applyBorder="1" applyAlignment="1">
      <alignment vertical="center" wrapText="1"/>
    </xf>
    <xf numFmtId="1" fontId="56" fillId="0" borderId="10" xfId="0" applyNumberFormat="1" applyFont="1" applyBorder="1" applyAlignment="1">
      <alignment horizontal="left" vertical="center" wrapText="1"/>
    </xf>
    <xf numFmtId="1" fontId="56" fillId="0" borderId="10" xfId="0" applyNumberFormat="1" applyFont="1" applyBorder="1" applyAlignment="1">
      <alignment vertical="center" wrapText="1"/>
    </xf>
    <xf numFmtId="1" fontId="57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vertical="center" wrapText="1"/>
    </xf>
    <xf numFmtId="1" fontId="58" fillId="0" borderId="10" xfId="0" applyNumberFormat="1" applyFont="1" applyFill="1" applyBorder="1" applyAlignment="1">
      <alignment horizontal="left" vertical="center"/>
    </xf>
    <xf numFmtId="0" fontId="57" fillId="0" borderId="10" xfId="0" applyFont="1" applyBorder="1" applyAlignment="1">
      <alignment vertical="center" wrapText="1"/>
    </xf>
    <xf numFmtId="1" fontId="58" fillId="0" borderId="10" xfId="0" applyNumberFormat="1" applyFont="1" applyBorder="1" applyAlignment="1">
      <alignment horizontal="left" vertical="center"/>
    </xf>
    <xf numFmtId="1" fontId="56" fillId="0" borderId="10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vertical="center" wrapText="1"/>
    </xf>
    <xf numFmtId="1" fontId="57" fillId="0" borderId="10" xfId="0" applyNumberFormat="1" applyFont="1" applyBorder="1" applyAlignment="1">
      <alignment vertical="center" wrapText="1"/>
    </xf>
    <xf numFmtId="0" fontId="54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vertical="center"/>
    </xf>
    <xf numFmtId="1" fontId="57" fillId="0" borderId="11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12" xfId="0" applyFont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1" fontId="64" fillId="0" borderId="10" xfId="0" applyNumberFormat="1" applyFont="1" applyFill="1" applyBorder="1" applyAlignment="1">
      <alignment horizontal="left" vertical="center" wrapText="1"/>
    </xf>
    <xf numFmtId="1" fontId="57" fillId="0" borderId="10" xfId="0" applyNumberFormat="1" applyFont="1" applyBorder="1" applyAlignment="1">
      <alignment horizontal="left" vertical="center" wrapText="1"/>
    </xf>
    <xf numFmtId="49" fontId="64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1" fontId="65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" fontId="69" fillId="0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" fontId="57" fillId="0" borderId="11" xfId="0" applyNumberFormat="1" applyFont="1" applyBorder="1" applyAlignment="1">
      <alignment horizontal="left" vertical="center" wrapText="1"/>
    </xf>
    <xf numFmtId="0" fontId="57" fillId="0" borderId="1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6" fillId="0" borderId="10" xfId="0" applyFont="1" applyFill="1" applyBorder="1" applyAlignment="1">
      <alignment horizontal="center" vertical="center" textRotation="90" wrapText="1"/>
    </xf>
    <xf numFmtId="0" fontId="66" fillId="33" borderId="10" xfId="0" applyFont="1" applyFill="1" applyBorder="1" applyAlignment="1">
      <alignment horizontal="center" vertical="center" textRotation="90" wrapText="1"/>
    </xf>
    <xf numFmtId="0" fontId="72" fillId="0" borderId="0" xfId="0" applyFont="1" applyFill="1" applyAlignment="1">
      <alignment horizontal="center" vertic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4"/>
  <sheetViews>
    <sheetView tabSelected="1" zoomScale="80" zoomScaleNormal="80" zoomScalePageLayoutView="0" workbookViewId="0" topLeftCell="A1">
      <selection activeCell="I40" sqref="I40"/>
    </sheetView>
  </sheetViews>
  <sheetFormatPr defaultColWidth="9.140625" defaultRowHeight="15"/>
  <cols>
    <col min="1" max="1" width="4.8515625" style="30" customWidth="1"/>
    <col min="2" max="2" width="9.00390625" style="56" customWidth="1"/>
    <col min="3" max="3" width="28.00390625" style="30" customWidth="1"/>
    <col min="4" max="4" width="12.57421875" style="30" customWidth="1"/>
    <col min="5" max="5" width="4.140625" style="57" customWidth="1"/>
    <col min="6" max="6" width="5.421875" style="57" customWidth="1"/>
    <col min="7" max="7" width="3.57421875" style="57" customWidth="1"/>
    <col min="8" max="8" width="5.140625" style="30" customWidth="1"/>
    <col min="9" max="9" width="8.8515625" style="30" customWidth="1"/>
    <col min="10" max="10" width="3.57421875" style="30" customWidth="1"/>
    <col min="11" max="12" width="7.7109375" style="30" customWidth="1"/>
    <col min="13" max="13" width="6.57421875" style="30" customWidth="1"/>
    <col min="14" max="14" width="7.7109375" style="30" customWidth="1"/>
    <col min="15" max="15" width="8.7109375" style="30" bestFit="1" customWidth="1"/>
    <col min="16" max="16" width="6.28125" style="30" hidden="1" customWidth="1"/>
    <col min="17" max="17" width="5.28125" style="30" hidden="1" customWidth="1"/>
    <col min="18" max="18" width="6.28125" style="30" hidden="1" customWidth="1"/>
    <col min="19" max="19" width="6.8515625" style="30" hidden="1" customWidth="1"/>
    <col min="20" max="20" width="5.00390625" style="30" hidden="1" customWidth="1"/>
    <col min="21" max="21" width="4.57421875" style="30" hidden="1" customWidth="1"/>
    <col min="22" max="22" width="5.421875" style="30" hidden="1" customWidth="1"/>
    <col min="23" max="23" width="5.140625" style="30" hidden="1" customWidth="1"/>
    <col min="24" max="24" width="5.28125" style="30" hidden="1" customWidth="1"/>
    <col min="25" max="25" width="3.57421875" style="30" hidden="1" customWidth="1"/>
    <col min="26" max="27" width="4.28125" style="30" hidden="1" customWidth="1"/>
    <col min="28" max="28" width="8.421875" style="30" hidden="1" customWidth="1"/>
    <col min="29" max="29" width="14.8515625" style="30" customWidth="1"/>
    <col min="30" max="30" width="3.421875" style="30" hidden="1" customWidth="1"/>
    <col min="31" max="31" width="7.8515625" style="30" customWidth="1"/>
    <col min="32" max="32" width="5.7109375" style="30" customWidth="1"/>
    <col min="33" max="33" width="6.00390625" style="30" customWidth="1"/>
    <col min="34" max="34" width="11.00390625" style="30" bestFit="1" customWidth="1"/>
    <col min="35" max="35" width="9.140625" style="30" customWidth="1"/>
    <col min="36" max="36" width="3.421875" style="30" hidden="1" customWidth="1"/>
    <col min="37" max="37" width="5.140625" style="30" hidden="1" customWidth="1"/>
    <col min="38" max="38" width="3.421875" style="30" hidden="1" customWidth="1"/>
    <col min="39" max="39" width="5.140625" style="30" hidden="1" customWidth="1"/>
    <col min="40" max="40" width="3.7109375" style="30" hidden="1" customWidth="1"/>
    <col min="41" max="41" width="7.421875" style="30" hidden="1" customWidth="1"/>
    <col min="42" max="42" width="4.140625" style="30" hidden="1" customWidth="1"/>
    <col min="43" max="43" width="6.8515625" style="30" hidden="1" customWidth="1"/>
    <col min="44" max="44" width="5.57421875" style="30" hidden="1" customWidth="1"/>
    <col min="45" max="45" width="6.421875" style="30" hidden="1" customWidth="1"/>
    <col min="46" max="46" width="5.7109375" style="30" hidden="1" customWidth="1"/>
    <col min="47" max="47" width="6.8515625" style="30" hidden="1" customWidth="1"/>
    <col min="48" max="49" width="3.8515625" style="30" hidden="1" customWidth="1"/>
    <col min="50" max="50" width="4.7109375" style="30" hidden="1" customWidth="1"/>
    <col min="51" max="51" width="3.8515625" style="30" hidden="1" customWidth="1"/>
    <col min="52" max="52" width="6.140625" style="30" hidden="1" customWidth="1"/>
    <col min="53" max="53" width="5.421875" style="30" hidden="1" customWidth="1"/>
    <col min="54" max="54" width="9.00390625" style="30" hidden="1" customWidth="1"/>
    <col min="55" max="55" width="7.28125" style="30" hidden="1" customWidth="1"/>
    <col min="56" max="56" width="4.421875" style="30" hidden="1" customWidth="1"/>
    <col min="57" max="57" width="2.7109375" style="30" hidden="1" customWidth="1"/>
    <col min="58" max="58" width="7.8515625" style="30" hidden="1" customWidth="1"/>
    <col min="59" max="59" width="8.7109375" style="57" bestFit="1" customWidth="1"/>
    <col min="60" max="60" width="10.00390625" style="57" bestFit="1" customWidth="1"/>
    <col min="61" max="61" width="44.57421875" style="30" hidden="1" customWidth="1"/>
    <col min="62" max="16384" width="9.140625" style="30" customWidth="1"/>
  </cols>
  <sheetData>
    <row r="1" spans="1:61" ht="15" customHeight="1">
      <c r="A1" s="29"/>
      <c r="B1" s="29"/>
      <c r="C1" s="29"/>
      <c r="D1" s="29"/>
      <c r="E1" s="24" t="s">
        <v>90</v>
      </c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61" ht="27" customHeight="1">
      <c r="A2" s="29"/>
      <c r="B2" s="29"/>
      <c r="C2" s="29"/>
      <c r="D2" s="29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</row>
    <row r="3" spans="1:61" ht="0.75" customHeight="1">
      <c r="A3" s="31"/>
      <c r="B3" s="31"/>
      <c r="C3" s="31"/>
      <c r="D3" s="31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</row>
    <row r="4" spans="1:61" s="60" customFormat="1" ht="222" customHeight="1">
      <c r="A4" s="58" t="s">
        <v>0</v>
      </c>
      <c r="B4" s="58" t="s">
        <v>1</v>
      </c>
      <c r="C4" s="58" t="s">
        <v>2</v>
      </c>
      <c r="D4" s="58" t="s">
        <v>3</v>
      </c>
      <c r="E4" s="58" t="s">
        <v>4</v>
      </c>
      <c r="F4" s="58" t="s">
        <v>5</v>
      </c>
      <c r="G4" s="58" t="s">
        <v>6</v>
      </c>
      <c r="H4" s="58" t="s">
        <v>7</v>
      </c>
      <c r="I4" s="58" t="s">
        <v>8</v>
      </c>
      <c r="J4" s="58" t="s">
        <v>9</v>
      </c>
      <c r="K4" s="58" t="s">
        <v>86</v>
      </c>
      <c r="L4" s="58" t="s">
        <v>10</v>
      </c>
      <c r="M4" s="58" t="s">
        <v>87</v>
      </c>
      <c r="N4" s="58" t="s">
        <v>11</v>
      </c>
      <c r="O4" s="58" t="s">
        <v>80</v>
      </c>
      <c r="P4" s="58" t="s">
        <v>13</v>
      </c>
      <c r="Q4" s="58" t="s">
        <v>14</v>
      </c>
      <c r="R4" s="58" t="s">
        <v>17</v>
      </c>
      <c r="S4" s="58" t="s">
        <v>19</v>
      </c>
      <c r="T4" s="58" t="s">
        <v>20</v>
      </c>
      <c r="U4" s="58" t="s">
        <v>21</v>
      </c>
      <c r="V4" s="58" t="s">
        <v>22</v>
      </c>
      <c r="W4" s="58" t="s">
        <v>23</v>
      </c>
      <c r="X4" s="58" t="s">
        <v>18</v>
      </c>
      <c r="Y4" s="58" t="s">
        <v>15</v>
      </c>
      <c r="Z4" s="58" t="s">
        <v>12</v>
      </c>
      <c r="AA4" s="58" t="s">
        <v>24</v>
      </c>
      <c r="AB4" s="58" t="s">
        <v>16</v>
      </c>
      <c r="AC4" s="58" t="s">
        <v>25</v>
      </c>
      <c r="AD4" s="58" t="s">
        <v>26</v>
      </c>
      <c r="AE4" s="58" t="s">
        <v>58</v>
      </c>
      <c r="AF4" s="58" t="s">
        <v>27</v>
      </c>
      <c r="AG4" s="58" t="s">
        <v>28</v>
      </c>
      <c r="AH4" s="59" t="s">
        <v>81</v>
      </c>
      <c r="AI4" s="59" t="s">
        <v>82</v>
      </c>
      <c r="AJ4" s="58" t="s">
        <v>29</v>
      </c>
      <c r="AK4" s="58" t="s">
        <v>30</v>
      </c>
      <c r="AL4" s="58" t="s">
        <v>31</v>
      </c>
      <c r="AM4" s="58" t="s">
        <v>32</v>
      </c>
      <c r="AN4" s="58" t="s">
        <v>31</v>
      </c>
      <c r="AO4" s="58" t="s">
        <v>78</v>
      </c>
      <c r="AP4" s="58" t="s">
        <v>33</v>
      </c>
      <c r="AQ4" s="58" t="s">
        <v>34</v>
      </c>
      <c r="AR4" s="58" t="s">
        <v>35</v>
      </c>
      <c r="AS4" s="58" t="s">
        <v>36</v>
      </c>
      <c r="AT4" s="58" t="s">
        <v>37</v>
      </c>
      <c r="AU4" s="59" t="s">
        <v>38</v>
      </c>
      <c r="AV4" s="58" t="s">
        <v>39</v>
      </c>
      <c r="AW4" s="58" t="s">
        <v>31</v>
      </c>
      <c r="AX4" s="58" t="s">
        <v>40</v>
      </c>
      <c r="AY4" s="58" t="s">
        <v>31</v>
      </c>
      <c r="AZ4" s="58" t="s">
        <v>41</v>
      </c>
      <c r="BA4" s="59" t="s">
        <v>12</v>
      </c>
      <c r="BB4" s="58" t="s">
        <v>42</v>
      </c>
      <c r="BC4" s="58" t="s">
        <v>43</v>
      </c>
      <c r="BD4" s="58" t="s">
        <v>44</v>
      </c>
      <c r="BE4" s="58" t="s">
        <v>45</v>
      </c>
      <c r="BF4" s="58" t="s">
        <v>79</v>
      </c>
      <c r="BG4" s="58" t="s">
        <v>46</v>
      </c>
      <c r="BH4" s="58" t="s">
        <v>47</v>
      </c>
      <c r="BI4" s="58" t="s">
        <v>48</v>
      </c>
    </row>
    <row r="5" spans="1:61" ht="18.75" customHeight="1">
      <c r="A5" s="32">
        <v>1</v>
      </c>
      <c r="B5" s="3">
        <v>9288</v>
      </c>
      <c r="C5" s="8" t="s">
        <v>59</v>
      </c>
      <c r="D5" s="33" t="s">
        <v>60</v>
      </c>
      <c r="E5" s="34">
        <v>10</v>
      </c>
      <c r="F5" s="22">
        <v>1</v>
      </c>
      <c r="G5" s="22">
        <v>1</v>
      </c>
      <c r="H5" s="32">
        <v>30</v>
      </c>
      <c r="I5" s="14">
        <v>75400</v>
      </c>
      <c r="J5" s="32">
        <v>0</v>
      </c>
      <c r="K5" s="13">
        <f>ROUND((I5+J5)*42/100,0)</f>
        <v>31668</v>
      </c>
      <c r="L5" s="4">
        <v>3600</v>
      </c>
      <c r="M5" s="4">
        <f>INT((L5*42)/100)</f>
        <v>1512</v>
      </c>
      <c r="N5" s="4">
        <f>ROUND(I5*9/100,0)</f>
        <v>6786</v>
      </c>
      <c r="O5" s="2">
        <f>ROUND((I5+K5)*14/100,0)</f>
        <v>14990</v>
      </c>
      <c r="P5" s="35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7">
        <f aca="true" t="shared" si="0" ref="AC5:AC22">SUM(I5:AB5)</f>
        <v>133956</v>
      </c>
      <c r="AD5" s="35"/>
      <c r="AE5" s="38">
        <v>10000</v>
      </c>
      <c r="AF5" s="39"/>
      <c r="AG5" s="35"/>
      <c r="AH5" s="35">
        <f>ROUND((I5+K5)*10/100,0)</f>
        <v>10707</v>
      </c>
      <c r="AI5" s="35">
        <f>O5</f>
        <v>14990</v>
      </c>
      <c r="AJ5" s="35"/>
      <c r="AK5" s="35"/>
      <c r="AL5" s="36"/>
      <c r="AM5" s="35"/>
      <c r="AN5" s="36"/>
      <c r="AO5" s="35">
        <v>0</v>
      </c>
      <c r="AP5" s="35"/>
      <c r="AQ5" s="40">
        <v>0</v>
      </c>
      <c r="AR5" s="40"/>
      <c r="AS5" s="41"/>
      <c r="AT5" s="35"/>
      <c r="AU5" s="39">
        <f>P5</f>
        <v>0</v>
      </c>
      <c r="AV5" s="35"/>
      <c r="AW5" s="36"/>
      <c r="AX5" s="35"/>
      <c r="AY5" s="36"/>
      <c r="AZ5" s="2">
        <v>60</v>
      </c>
      <c r="BA5" s="36">
        <f>Z5</f>
        <v>0</v>
      </c>
      <c r="BB5" s="35"/>
      <c r="BC5" s="2">
        <v>0</v>
      </c>
      <c r="BD5" s="42">
        <v>0</v>
      </c>
      <c r="BE5" s="35"/>
      <c r="BF5" s="43"/>
      <c r="BG5" s="44">
        <f aca="true" t="shared" si="1" ref="BG5:BG22">AE5+AF5+AG5+AH5+AI5+AJ5+AK5+AL5+AM5+AN5+AO5+AP5+AQ5+AR5+AS5+AT5+AU5+AV5+AW5+AX5+AY5+AZ5+BA5+BB5+BC5+BD5+BE5+BF5</f>
        <v>35757</v>
      </c>
      <c r="BH5" s="44">
        <f>AC5-BG5</f>
        <v>98199</v>
      </c>
      <c r="BI5" s="6"/>
    </row>
    <row r="6" spans="1:61" ht="27" customHeight="1">
      <c r="A6" s="32">
        <v>2</v>
      </c>
      <c r="B6" s="1">
        <v>17401</v>
      </c>
      <c r="C6" s="15" t="s">
        <v>64</v>
      </c>
      <c r="D6" s="12" t="s">
        <v>65</v>
      </c>
      <c r="E6" s="34">
        <v>8</v>
      </c>
      <c r="F6" s="22">
        <v>1</v>
      </c>
      <c r="G6" s="22">
        <v>1</v>
      </c>
      <c r="H6" s="32">
        <v>30</v>
      </c>
      <c r="I6" s="5">
        <v>68000</v>
      </c>
      <c r="J6" s="32">
        <v>0</v>
      </c>
      <c r="K6" s="13">
        <f aca="true" t="shared" si="2" ref="K6:K22">ROUND((I6+J6)*42/100,0)</f>
        <v>28560</v>
      </c>
      <c r="L6" s="4">
        <v>1800</v>
      </c>
      <c r="M6" s="4">
        <f aca="true" t="shared" si="3" ref="M6:M24">INT((L6*42)/100)</f>
        <v>756</v>
      </c>
      <c r="N6" s="4">
        <f>ROUND(I6*9/100,0)</f>
        <v>6120</v>
      </c>
      <c r="O6" s="2">
        <v>0</v>
      </c>
      <c r="P6" s="35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7">
        <f t="shared" si="0"/>
        <v>105236</v>
      </c>
      <c r="AD6" s="35"/>
      <c r="AE6" s="38">
        <v>6000</v>
      </c>
      <c r="AF6" s="39"/>
      <c r="AG6" s="35"/>
      <c r="AH6" s="35">
        <f>O6</f>
        <v>0</v>
      </c>
      <c r="AI6" s="35">
        <f>O6</f>
        <v>0</v>
      </c>
      <c r="AJ6" s="35"/>
      <c r="AK6" s="35"/>
      <c r="AL6" s="36"/>
      <c r="AM6" s="35"/>
      <c r="AN6" s="36"/>
      <c r="AO6" s="35">
        <v>0</v>
      </c>
      <c r="AP6" s="35"/>
      <c r="AQ6" s="2">
        <v>6000</v>
      </c>
      <c r="AR6" s="2"/>
      <c r="AS6" s="41"/>
      <c r="AT6" s="35"/>
      <c r="AU6" s="39">
        <f>P6</f>
        <v>0</v>
      </c>
      <c r="AV6" s="35"/>
      <c r="AW6" s="36"/>
      <c r="AX6" s="35"/>
      <c r="AY6" s="36"/>
      <c r="AZ6" s="2">
        <v>60</v>
      </c>
      <c r="BA6" s="36">
        <f>Z6</f>
        <v>0</v>
      </c>
      <c r="BB6" s="45"/>
      <c r="BC6" s="2">
        <v>0</v>
      </c>
      <c r="BD6" s="42">
        <v>0</v>
      </c>
      <c r="BE6" s="35"/>
      <c r="BF6" s="43"/>
      <c r="BG6" s="44">
        <f t="shared" si="1"/>
        <v>12060</v>
      </c>
      <c r="BH6" s="44">
        <f>AC6-BG6</f>
        <v>93176</v>
      </c>
      <c r="BI6" s="16"/>
    </row>
    <row r="7" spans="1:61" s="47" customFormat="1" ht="29.25" customHeight="1">
      <c r="A7" s="32">
        <v>3</v>
      </c>
      <c r="B7" s="1">
        <v>76272</v>
      </c>
      <c r="C7" s="46" t="s">
        <v>69</v>
      </c>
      <c r="D7" s="12" t="s">
        <v>70</v>
      </c>
      <c r="E7" s="34">
        <v>8</v>
      </c>
      <c r="F7" s="22">
        <v>1</v>
      </c>
      <c r="G7" s="22">
        <v>1</v>
      </c>
      <c r="H7" s="32">
        <v>30</v>
      </c>
      <c r="I7" s="5">
        <v>52000</v>
      </c>
      <c r="J7" s="32">
        <v>0</v>
      </c>
      <c r="K7" s="13">
        <f t="shared" si="2"/>
        <v>21840</v>
      </c>
      <c r="L7" s="4">
        <v>1800</v>
      </c>
      <c r="M7" s="4">
        <f t="shared" si="3"/>
        <v>756</v>
      </c>
      <c r="N7" s="4">
        <v>0</v>
      </c>
      <c r="O7" s="2">
        <f>ROUND((I7+K7)*14/100,0)</f>
        <v>10338</v>
      </c>
      <c r="P7" s="35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>
        <f t="shared" si="0"/>
        <v>86734</v>
      </c>
      <c r="AD7" s="35"/>
      <c r="AE7" s="38">
        <v>4000</v>
      </c>
      <c r="AF7" s="39"/>
      <c r="AG7" s="35"/>
      <c r="AH7" s="35">
        <f>ROUND((I7+K7)*10/100,0)</f>
        <v>7384</v>
      </c>
      <c r="AI7" s="35">
        <f>O7</f>
        <v>10338</v>
      </c>
      <c r="AJ7" s="35"/>
      <c r="AK7" s="35"/>
      <c r="AL7" s="36"/>
      <c r="AM7" s="35"/>
      <c r="AN7" s="36"/>
      <c r="AO7" s="35">
        <v>0</v>
      </c>
      <c r="AP7" s="35"/>
      <c r="AQ7" s="2">
        <v>0</v>
      </c>
      <c r="AR7" s="2"/>
      <c r="AS7" s="41"/>
      <c r="AT7" s="35"/>
      <c r="AU7" s="39">
        <v>0</v>
      </c>
      <c r="AV7" s="35"/>
      <c r="AW7" s="36"/>
      <c r="AX7" s="35"/>
      <c r="AY7" s="36"/>
      <c r="AZ7" s="2">
        <v>60</v>
      </c>
      <c r="BA7" s="36">
        <v>0</v>
      </c>
      <c r="BB7" s="35"/>
      <c r="BC7" s="2">
        <v>370</v>
      </c>
      <c r="BD7" s="42">
        <v>20</v>
      </c>
      <c r="BE7" s="35"/>
      <c r="BF7" s="43"/>
      <c r="BG7" s="44">
        <f t="shared" si="1"/>
        <v>22172</v>
      </c>
      <c r="BH7" s="44">
        <f>AC7-BG7</f>
        <v>64562</v>
      </c>
      <c r="BI7" s="6"/>
    </row>
    <row r="8" spans="1:62" ht="52.5" customHeight="1">
      <c r="A8" s="32">
        <v>4</v>
      </c>
      <c r="B8" s="1">
        <v>76271</v>
      </c>
      <c r="C8" s="48" t="s">
        <v>77</v>
      </c>
      <c r="D8" s="2" t="s">
        <v>76</v>
      </c>
      <c r="E8" s="34">
        <v>8</v>
      </c>
      <c r="F8" s="22">
        <v>1</v>
      </c>
      <c r="G8" s="22">
        <v>1</v>
      </c>
      <c r="H8" s="32">
        <v>30</v>
      </c>
      <c r="I8" s="5">
        <v>52000</v>
      </c>
      <c r="J8" s="32">
        <v>0</v>
      </c>
      <c r="K8" s="13">
        <f t="shared" si="2"/>
        <v>21840</v>
      </c>
      <c r="L8" s="4">
        <v>1800</v>
      </c>
      <c r="M8" s="4">
        <f t="shared" si="3"/>
        <v>756</v>
      </c>
      <c r="N8" s="4">
        <v>0</v>
      </c>
      <c r="O8" s="2">
        <f>ROUND((I8+K8)*14/100,0)</f>
        <v>10338</v>
      </c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>
        <f t="shared" si="0"/>
        <v>86734</v>
      </c>
      <c r="AD8" s="35"/>
      <c r="AE8" s="38">
        <v>0</v>
      </c>
      <c r="AF8" s="39"/>
      <c r="AG8" s="35"/>
      <c r="AH8" s="35">
        <f>ROUND((I8+K8)*10/100,0)</f>
        <v>7384</v>
      </c>
      <c r="AI8" s="35">
        <f>O8</f>
        <v>10338</v>
      </c>
      <c r="AJ8" s="35"/>
      <c r="AK8" s="35"/>
      <c r="AL8" s="36"/>
      <c r="AM8" s="35"/>
      <c r="AN8" s="36"/>
      <c r="AO8" s="35">
        <v>0</v>
      </c>
      <c r="AP8" s="35"/>
      <c r="AQ8" s="2">
        <v>0</v>
      </c>
      <c r="AR8" s="2"/>
      <c r="AS8" s="41"/>
      <c r="AT8" s="35"/>
      <c r="AU8" s="39"/>
      <c r="AV8" s="35"/>
      <c r="AW8" s="36"/>
      <c r="AX8" s="35"/>
      <c r="AY8" s="36"/>
      <c r="AZ8" s="2">
        <v>60</v>
      </c>
      <c r="BA8" s="36"/>
      <c r="BB8" s="35"/>
      <c r="BC8" s="2">
        <v>370</v>
      </c>
      <c r="BD8" s="42">
        <v>20</v>
      </c>
      <c r="BE8" s="35"/>
      <c r="BF8" s="43">
        <v>8000</v>
      </c>
      <c r="BG8" s="44">
        <f t="shared" si="1"/>
        <v>26172</v>
      </c>
      <c r="BH8" s="44">
        <f>AC8-BG8</f>
        <v>60562</v>
      </c>
      <c r="BI8" s="10" t="s">
        <v>89</v>
      </c>
      <c r="BJ8" s="30">
        <v>0</v>
      </c>
    </row>
    <row r="9" spans="1:61" ht="23.25" customHeight="1">
      <c r="A9" s="32">
        <v>5</v>
      </c>
      <c r="B9" s="7">
        <v>53660</v>
      </c>
      <c r="C9" s="8" t="s">
        <v>54</v>
      </c>
      <c r="D9" s="8" t="s">
        <v>63</v>
      </c>
      <c r="E9" s="34">
        <v>7</v>
      </c>
      <c r="F9" s="23">
        <v>1</v>
      </c>
      <c r="G9" s="23">
        <v>1</v>
      </c>
      <c r="H9" s="32">
        <v>30</v>
      </c>
      <c r="I9" s="11">
        <v>55200</v>
      </c>
      <c r="J9" s="32">
        <v>0</v>
      </c>
      <c r="K9" s="13">
        <f t="shared" si="2"/>
        <v>23184</v>
      </c>
      <c r="L9" s="4">
        <v>1800</v>
      </c>
      <c r="M9" s="4">
        <f t="shared" si="3"/>
        <v>756</v>
      </c>
      <c r="N9" s="4">
        <v>0</v>
      </c>
      <c r="O9" s="2">
        <f>ROUND((I9+K9)*14/100,0)</f>
        <v>10974</v>
      </c>
      <c r="P9" s="3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>
        <f t="shared" si="0"/>
        <v>91914</v>
      </c>
      <c r="AD9" s="35"/>
      <c r="AE9" s="38">
        <v>5000</v>
      </c>
      <c r="AF9" s="39"/>
      <c r="AG9" s="35"/>
      <c r="AH9" s="35">
        <f>ROUND((I9+K9)*10/100,0)</f>
        <v>7838</v>
      </c>
      <c r="AI9" s="35">
        <f>O9</f>
        <v>10974</v>
      </c>
      <c r="AJ9" s="35"/>
      <c r="AK9" s="35"/>
      <c r="AL9" s="36"/>
      <c r="AM9" s="35"/>
      <c r="AN9" s="36"/>
      <c r="AO9" s="35">
        <v>0</v>
      </c>
      <c r="AP9" s="35"/>
      <c r="AQ9" s="2">
        <v>0</v>
      </c>
      <c r="AR9" s="2"/>
      <c r="AS9" s="41"/>
      <c r="AT9" s="35"/>
      <c r="AU9" s="39">
        <f>P9</f>
        <v>0</v>
      </c>
      <c r="AV9" s="35"/>
      <c r="AW9" s="36"/>
      <c r="AX9" s="35"/>
      <c r="AY9" s="36"/>
      <c r="AZ9" s="2">
        <v>60</v>
      </c>
      <c r="BA9" s="36">
        <f>Z9</f>
        <v>0</v>
      </c>
      <c r="BB9" s="35"/>
      <c r="BC9" s="2">
        <v>560</v>
      </c>
      <c r="BD9" s="42">
        <v>20</v>
      </c>
      <c r="BE9" s="35"/>
      <c r="BF9" s="43"/>
      <c r="BG9" s="44">
        <f t="shared" si="1"/>
        <v>24452</v>
      </c>
      <c r="BH9" s="44">
        <f>AC9-BG9</f>
        <v>67462</v>
      </c>
      <c r="BI9" s="16"/>
    </row>
    <row r="10" spans="1:61" ht="30" customHeight="1">
      <c r="A10" s="32">
        <v>6</v>
      </c>
      <c r="B10" s="7">
        <v>56010</v>
      </c>
      <c r="C10" s="8" t="s">
        <v>66</v>
      </c>
      <c r="D10" s="8" t="s">
        <v>67</v>
      </c>
      <c r="E10" s="34">
        <v>7</v>
      </c>
      <c r="F10" s="23">
        <v>1</v>
      </c>
      <c r="G10" s="23">
        <v>1</v>
      </c>
      <c r="H10" s="32">
        <v>30</v>
      </c>
      <c r="I10" s="11">
        <v>55200</v>
      </c>
      <c r="J10" s="32">
        <v>0</v>
      </c>
      <c r="K10" s="13">
        <f t="shared" si="2"/>
        <v>23184</v>
      </c>
      <c r="L10" s="4">
        <v>1800</v>
      </c>
      <c r="M10" s="4">
        <f t="shared" si="3"/>
        <v>756</v>
      </c>
      <c r="N10" s="4">
        <v>0</v>
      </c>
      <c r="O10" s="2">
        <f>ROUND((I10+K10)*14/100,0)</f>
        <v>10974</v>
      </c>
      <c r="P10" s="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7">
        <f t="shared" si="0"/>
        <v>91914</v>
      </c>
      <c r="AD10" s="35"/>
      <c r="AE10" s="38">
        <v>5000</v>
      </c>
      <c r="AF10" s="39"/>
      <c r="AG10" s="35"/>
      <c r="AH10" s="35">
        <f>ROUND((I10+K10)*10/100,0)</f>
        <v>7838</v>
      </c>
      <c r="AI10" s="35">
        <f>O10</f>
        <v>10974</v>
      </c>
      <c r="AJ10" s="35"/>
      <c r="AK10" s="35"/>
      <c r="AL10" s="36"/>
      <c r="AM10" s="35"/>
      <c r="AN10" s="36"/>
      <c r="AO10" s="35">
        <v>0</v>
      </c>
      <c r="AP10" s="35"/>
      <c r="AQ10" s="2">
        <v>0</v>
      </c>
      <c r="AR10" s="2"/>
      <c r="AS10" s="41"/>
      <c r="AT10" s="35"/>
      <c r="AU10" s="39">
        <f>P10</f>
        <v>0</v>
      </c>
      <c r="AV10" s="35"/>
      <c r="AW10" s="36"/>
      <c r="AX10" s="35"/>
      <c r="AY10" s="36"/>
      <c r="AZ10" s="2">
        <v>60</v>
      </c>
      <c r="BA10" s="36">
        <f>Z10</f>
        <v>0</v>
      </c>
      <c r="BB10" s="45"/>
      <c r="BC10" s="2">
        <v>560</v>
      </c>
      <c r="BD10" s="42">
        <v>20</v>
      </c>
      <c r="BE10" s="35"/>
      <c r="BF10" s="43"/>
      <c r="BG10" s="44">
        <f t="shared" si="1"/>
        <v>24452</v>
      </c>
      <c r="BH10" s="44">
        <f>AC10-BG10</f>
        <v>67462</v>
      </c>
      <c r="BI10" s="6"/>
    </row>
    <row r="11" spans="1:61" ht="18.75" customHeight="1">
      <c r="A11" s="32">
        <v>7</v>
      </c>
      <c r="B11" s="7">
        <v>78853</v>
      </c>
      <c r="C11" s="8" t="s">
        <v>68</v>
      </c>
      <c r="D11" s="17" t="s">
        <v>74</v>
      </c>
      <c r="E11" s="34">
        <v>7</v>
      </c>
      <c r="F11" s="23">
        <v>1</v>
      </c>
      <c r="G11" s="23">
        <v>1</v>
      </c>
      <c r="H11" s="32">
        <v>30</v>
      </c>
      <c r="I11" s="11">
        <v>49000</v>
      </c>
      <c r="J11" s="32">
        <v>0</v>
      </c>
      <c r="K11" s="13">
        <f t="shared" si="2"/>
        <v>20580</v>
      </c>
      <c r="L11" s="4">
        <v>1800</v>
      </c>
      <c r="M11" s="4">
        <f t="shared" si="3"/>
        <v>756</v>
      </c>
      <c r="N11" s="4">
        <f aca="true" t="shared" si="4" ref="N11:N20">ROUND(I11*9/100,0)</f>
        <v>4410</v>
      </c>
      <c r="O11" s="2">
        <f>ROUND((I11+K11)*14/100,0)</f>
        <v>9741</v>
      </c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>
        <f t="shared" si="0"/>
        <v>86287</v>
      </c>
      <c r="AD11" s="35"/>
      <c r="AE11" s="38">
        <v>5000</v>
      </c>
      <c r="AF11" s="39"/>
      <c r="AG11" s="35"/>
      <c r="AH11" s="35">
        <f>ROUND((I11+K11)*10/100,0)</f>
        <v>6958</v>
      </c>
      <c r="AI11" s="35">
        <f>O11</f>
        <v>9741</v>
      </c>
      <c r="AJ11" s="35"/>
      <c r="AK11" s="35"/>
      <c r="AL11" s="36"/>
      <c r="AM11" s="35"/>
      <c r="AN11" s="36"/>
      <c r="AO11" s="35">
        <v>0</v>
      </c>
      <c r="AP11" s="35"/>
      <c r="AQ11" s="2">
        <v>0</v>
      </c>
      <c r="AR11" s="2"/>
      <c r="AS11" s="41"/>
      <c r="AT11" s="35"/>
      <c r="AU11" s="39"/>
      <c r="AV11" s="35"/>
      <c r="AW11" s="36"/>
      <c r="AX11" s="35"/>
      <c r="AY11" s="36"/>
      <c r="AZ11" s="2">
        <v>60</v>
      </c>
      <c r="BA11" s="36">
        <v>0</v>
      </c>
      <c r="BB11" s="45"/>
      <c r="BC11" s="2">
        <v>0</v>
      </c>
      <c r="BD11" s="42">
        <v>0</v>
      </c>
      <c r="BE11" s="35"/>
      <c r="BF11" s="43"/>
      <c r="BG11" s="44">
        <f t="shared" si="1"/>
        <v>21759</v>
      </c>
      <c r="BH11" s="44">
        <f>AC11-BG11</f>
        <v>64528</v>
      </c>
      <c r="BI11" s="6"/>
    </row>
    <row r="12" spans="1:61" ht="21.75" customHeight="1">
      <c r="A12" s="32">
        <v>8</v>
      </c>
      <c r="B12" s="1">
        <v>30031</v>
      </c>
      <c r="C12" s="15" t="s">
        <v>49</v>
      </c>
      <c r="D12" s="12" t="s">
        <v>50</v>
      </c>
      <c r="E12" s="34">
        <v>8</v>
      </c>
      <c r="F12" s="22">
        <v>1</v>
      </c>
      <c r="G12" s="22">
        <v>1</v>
      </c>
      <c r="H12" s="32">
        <v>30</v>
      </c>
      <c r="I12" s="5">
        <v>76500</v>
      </c>
      <c r="J12" s="32">
        <v>0</v>
      </c>
      <c r="K12" s="13">
        <f t="shared" si="2"/>
        <v>32130</v>
      </c>
      <c r="L12" s="4">
        <v>1800</v>
      </c>
      <c r="M12" s="4">
        <f t="shared" si="3"/>
        <v>756</v>
      </c>
      <c r="N12" s="4">
        <f t="shared" si="4"/>
        <v>6885</v>
      </c>
      <c r="O12" s="2">
        <v>0</v>
      </c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7">
        <f t="shared" si="0"/>
        <v>118071</v>
      </c>
      <c r="AD12" s="35"/>
      <c r="AE12" s="38">
        <v>20000</v>
      </c>
      <c r="AF12" s="39"/>
      <c r="AG12" s="35"/>
      <c r="AH12" s="35">
        <f>O12</f>
        <v>0</v>
      </c>
      <c r="AI12" s="35">
        <f>O12</f>
        <v>0</v>
      </c>
      <c r="AJ12" s="35"/>
      <c r="AK12" s="35"/>
      <c r="AL12" s="36"/>
      <c r="AM12" s="35"/>
      <c r="AN12" s="36"/>
      <c r="AO12" s="35">
        <v>0</v>
      </c>
      <c r="AP12" s="35"/>
      <c r="AQ12" s="2">
        <v>12000</v>
      </c>
      <c r="AR12" s="2"/>
      <c r="AS12" s="41"/>
      <c r="AT12" s="35"/>
      <c r="AU12" s="39">
        <f>P12</f>
        <v>0</v>
      </c>
      <c r="AV12" s="35"/>
      <c r="AW12" s="36"/>
      <c r="AX12" s="35"/>
      <c r="AY12" s="36"/>
      <c r="AZ12" s="2">
        <v>60</v>
      </c>
      <c r="BA12" s="36">
        <v>0</v>
      </c>
      <c r="BB12" s="49"/>
      <c r="BC12" s="2">
        <v>0</v>
      </c>
      <c r="BD12" s="42">
        <v>0</v>
      </c>
      <c r="BE12" s="35"/>
      <c r="BF12" s="43"/>
      <c r="BG12" s="44">
        <f t="shared" si="1"/>
        <v>32060</v>
      </c>
      <c r="BH12" s="44">
        <f>AC12-BG12</f>
        <v>86011</v>
      </c>
      <c r="BI12" s="6"/>
    </row>
    <row r="13" spans="1:61" ht="22.5" customHeight="1">
      <c r="A13" s="32">
        <v>9</v>
      </c>
      <c r="B13" s="1">
        <v>1963</v>
      </c>
      <c r="C13" s="15" t="s">
        <v>72</v>
      </c>
      <c r="D13" s="12" t="s">
        <v>71</v>
      </c>
      <c r="E13" s="34">
        <v>10</v>
      </c>
      <c r="F13" s="22">
        <v>1</v>
      </c>
      <c r="G13" s="22">
        <v>1</v>
      </c>
      <c r="H13" s="32">
        <v>30</v>
      </c>
      <c r="I13" s="11">
        <v>87400</v>
      </c>
      <c r="J13" s="32">
        <v>0</v>
      </c>
      <c r="K13" s="13">
        <f t="shared" si="2"/>
        <v>36708</v>
      </c>
      <c r="L13" s="4">
        <v>3600</v>
      </c>
      <c r="M13" s="4">
        <f t="shared" si="3"/>
        <v>1512</v>
      </c>
      <c r="N13" s="4">
        <f t="shared" si="4"/>
        <v>7866</v>
      </c>
      <c r="O13" s="2">
        <v>0</v>
      </c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7">
        <f t="shared" si="0"/>
        <v>137086</v>
      </c>
      <c r="AD13" s="35"/>
      <c r="AE13" s="38">
        <v>15000</v>
      </c>
      <c r="AF13" s="39"/>
      <c r="AG13" s="35"/>
      <c r="AH13" s="35">
        <v>0</v>
      </c>
      <c r="AI13" s="35">
        <v>0</v>
      </c>
      <c r="AJ13" s="35"/>
      <c r="AK13" s="35"/>
      <c r="AL13" s="36"/>
      <c r="AM13" s="35"/>
      <c r="AN13" s="36"/>
      <c r="AO13" s="35">
        <v>0</v>
      </c>
      <c r="AP13" s="35"/>
      <c r="AQ13" s="2">
        <v>10000</v>
      </c>
      <c r="AR13" s="2"/>
      <c r="AS13" s="41"/>
      <c r="AT13" s="35"/>
      <c r="AU13" s="39">
        <v>0</v>
      </c>
      <c r="AV13" s="35"/>
      <c r="AW13" s="36"/>
      <c r="AX13" s="35"/>
      <c r="AY13" s="36"/>
      <c r="AZ13" s="2">
        <v>60</v>
      </c>
      <c r="BA13" s="36">
        <v>0</v>
      </c>
      <c r="BB13" s="35"/>
      <c r="BC13" s="2">
        <v>0</v>
      </c>
      <c r="BD13" s="42">
        <v>0</v>
      </c>
      <c r="BE13" s="35"/>
      <c r="BF13" s="43"/>
      <c r="BG13" s="44">
        <f t="shared" si="1"/>
        <v>25060</v>
      </c>
      <c r="BH13" s="44">
        <f>AC13-BG13</f>
        <v>112026</v>
      </c>
      <c r="BI13" s="6"/>
    </row>
    <row r="14" spans="1:61" ht="18.75" customHeight="1">
      <c r="A14" s="32">
        <v>10</v>
      </c>
      <c r="B14" s="1">
        <v>50356</v>
      </c>
      <c r="C14" s="15" t="s">
        <v>83</v>
      </c>
      <c r="D14" s="12" t="s">
        <v>85</v>
      </c>
      <c r="E14" s="34">
        <v>8</v>
      </c>
      <c r="F14" s="22">
        <v>1</v>
      </c>
      <c r="G14" s="22">
        <v>1</v>
      </c>
      <c r="H14" s="32">
        <v>30</v>
      </c>
      <c r="I14" s="11">
        <v>70000</v>
      </c>
      <c r="J14" s="32">
        <v>0</v>
      </c>
      <c r="K14" s="13">
        <f t="shared" si="2"/>
        <v>29400</v>
      </c>
      <c r="L14" s="4">
        <v>1800</v>
      </c>
      <c r="M14" s="4">
        <f t="shared" si="3"/>
        <v>756</v>
      </c>
      <c r="N14" s="4">
        <f t="shared" si="4"/>
        <v>6300</v>
      </c>
      <c r="O14" s="2">
        <f>ROUND((I14+K14)*14/100,0)</f>
        <v>13916</v>
      </c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7">
        <f t="shared" si="0"/>
        <v>122172</v>
      </c>
      <c r="AD14" s="35"/>
      <c r="AE14" s="38">
        <v>10000</v>
      </c>
      <c r="AF14" s="39"/>
      <c r="AG14" s="35"/>
      <c r="AH14" s="35">
        <f>ROUND((I14+K14)*10/100,0)</f>
        <v>9940</v>
      </c>
      <c r="AI14" s="50">
        <f>O14</f>
        <v>13916</v>
      </c>
      <c r="AJ14" s="35"/>
      <c r="AK14" s="35"/>
      <c r="AL14" s="36"/>
      <c r="AM14" s="35"/>
      <c r="AN14" s="36"/>
      <c r="AO14" s="35">
        <v>0</v>
      </c>
      <c r="AP14" s="35"/>
      <c r="AQ14" s="2">
        <v>0</v>
      </c>
      <c r="AR14" s="2"/>
      <c r="AS14" s="41"/>
      <c r="AT14" s="35"/>
      <c r="AU14" s="39">
        <v>0</v>
      </c>
      <c r="AV14" s="35"/>
      <c r="AW14" s="36"/>
      <c r="AX14" s="35"/>
      <c r="AY14" s="36"/>
      <c r="AZ14" s="2">
        <v>60</v>
      </c>
      <c r="BA14" s="39">
        <v>0</v>
      </c>
      <c r="BB14" s="35"/>
      <c r="BC14" s="2">
        <v>0</v>
      </c>
      <c r="BD14" s="42">
        <v>0</v>
      </c>
      <c r="BE14" s="35"/>
      <c r="BF14" s="43"/>
      <c r="BG14" s="44">
        <f t="shared" si="1"/>
        <v>33916</v>
      </c>
      <c r="BH14" s="44">
        <f>AC14-BG14</f>
        <v>88256</v>
      </c>
      <c r="BI14" s="18"/>
    </row>
    <row r="15" spans="1:61" s="47" customFormat="1" ht="69.75" customHeight="1">
      <c r="A15" s="32">
        <v>11</v>
      </c>
      <c r="B15" s="7">
        <v>62620</v>
      </c>
      <c r="C15" s="8" t="s">
        <v>62</v>
      </c>
      <c r="D15" s="8" t="s">
        <v>51</v>
      </c>
      <c r="E15" s="34">
        <v>7</v>
      </c>
      <c r="F15" s="23">
        <v>1</v>
      </c>
      <c r="G15" s="23">
        <v>1</v>
      </c>
      <c r="H15" s="32">
        <v>30</v>
      </c>
      <c r="I15" s="11">
        <v>53600</v>
      </c>
      <c r="J15" s="32">
        <v>0</v>
      </c>
      <c r="K15" s="13">
        <f t="shared" si="2"/>
        <v>22512</v>
      </c>
      <c r="L15" s="4">
        <v>3600</v>
      </c>
      <c r="M15" s="4">
        <f t="shared" si="3"/>
        <v>1512</v>
      </c>
      <c r="N15" s="4">
        <v>0</v>
      </c>
      <c r="O15" s="2">
        <f aca="true" t="shared" si="5" ref="O15:O20">ROUND((I15+K15)*14/100,0)</f>
        <v>10656</v>
      </c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7">
        <f t="shared" si="0"/>
        <v>91880</v>
      </c>
      <c r="AD15" s="35"/>
      <c r="AE15" s="38">
        <v>5000</v>
      </c>
      <c r="AF15" s="39"/>
      <c r="AG15" s="35"/>
      <c r="AH15" s="35">
        <f>ROUND((I15+K15)*10/100,0)</f>
        <v>7611</v>
      </c>
      <c r="AI15" s="35">
        <f>O15</f>
        <v>10656</v>
      </c>
      <c r="AJ15" s="35"/>
      <c r="AK15" s="35"/>
      <c r="AL15" s="36"/>
      <c r="AM15" s="35"/>
      <c r="AN15" s="36"/>
      <c r="AO15" s="35">
        <v>0</v>
      </c>
      <c r="AP15" s="35"/>
      <c r="AQ15" s="2">
        <v>0</v>
      </c>
      <c r="AR15" s="2"/>
      <c r="AS15" s="41"/>
      <c r="AT15" s="35"/>
      <c r="AU15" s="39">
        <f>P15</f>
        <v>0</v>
      </c>
      <c r="AV15" s="35"/>
      <c r="AW15" s="36"/>
      <c r="AX15" s="35"/>
      <c r="AY15" s="36"/>
      <c r="AZ15" s="2">
        <v>60</v>
      </c>
      <c r="BA15" s="36">
        <f>Z15</f>
        <v>0</v>
      </c>
      <c r="BB15" s="35"/>
      <c r="BC15" s="2">
        <v>560</v>
      </c>
      <c r="BD15" s="42">
        <v>20</v>
      </c>
      <c r="BE15" s="35"/>
      <c r="BF15" s="43">
        <v>10000</v>
      </c>
      <c r="BG15" s="44">
        <f t="shared" si="1"/>
        <v>33907</v>
      </c>
      <c r="BH15" s="44">
        <f>AC15-BG15</f>
        <v>57973</v>
      </c>
      <c r="BI15" s="10" t="s">
        <v>88</v>
      </c>
    </row>
    <row r="16" spans="1:61" ht="18.75" customHeight="1">
      <c r="A16" s="32">
        <v>12</v>
      </c>
      <c r="B16" s="7">
        <v>9487</v>
      </c>
      <c r="C16" s="8" t="s">
        <v>53</v>
      </c>
      <c r="D16" s="8" t="s">
        <v>52</v>
      </c>
      <c r="E16" s="34">
        <v>7</v>
      </c>
      <c r="F16" s="23">
        <v>6</v>
      </c>
      <c r="G16" s="23">
        <v>5</v>
      </c>
      <c r="H16" s="32">
        <v>30</v>
      </c>
      <c r="I16" s="11">
        <v>52000</v>
      </c>
      <c r="J16" s="32">
        <v>0</v>
      </c>
      <c r="K16" s="13">
        <f t="shared" si="2"/>
        <v>21840</v>
      </c>
      <c r="L16" s="4">
        <v>1800</v>
      </c>
      <c r="M16" s="4">
        <f t="shared" si="3"/>
        <v>756</v>
      </c>
      <c r="N16" s="4">
        <v>0</v>
      </c>
      <c r="O16" s="2">
        <f t="shared" si="5"/>
        <v>10338</v>
      </c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7">
        <f t="shared" si="0"/>
        <v>86734</v>
      </c>
      <c r="AD16" s="35"/>
      <c r="AE16" s="38">
        <v>5000</v>
      </c>
      <c r="AF16" s="39"/>
      <c r="AG16" s="35"/>
      <c r="AH16" s="35">
        <f>ROUND((I16+K16)*10/100,0)</f>
        <v>7384</v>
      </c>
      <c r="AI16" s="35">
        <f>O16</f>
        <v>10338</v>
      </c>
      <c r="AJ16" s="35"/>
      <c r="AK16" s="35"/>
      <c r="AL16" s="36"/>
      <c r="AM16" s="35"/>
      <c r="AN16" s="36"/>
      <c r="AO16" s="35">
        <v>0</v>
      </c>
      <c r="AP16" s="35"/>
      <c r="AQ16" s="2">
        <v>0</v>
      </c>
      <c r="AR16" s="2"/>
      <c r="AS16" s="41"/>
      <c r="AT16" s="35"/>
      <c r="AU16" s="39">
        <f>P16</f>
        <v>0</v>
      </c>
      <c r="AV16" s="35"/>
      <c r="AW16" s="36"/>
      <c r="AX16" s="35"/>
      <c r="AY16" s="36"/>
      <c r="AZ16" s="2">
        <v>60</v>
      </c>
      <c r="BA16" s="36">
        <f>Z16</f>
        <v>0</v>
      </c>
      <c r="BB16" s="35"/>
      <c r="BC16" s="2">
        <v>560</v>
      </c>
      <c r="BD16" s="42">
        <v>20</v>
      </c>
      <c r="BE16" s="35"/>
      <c r="BF16" s="43"/>
      <c r="BG16" s="44">
        <f t="shared" si="1"/>
        <v>23362</v>
      </c>
      <c r="BH16" s="44">
        <f>AC16-BG16</f>
        <v>63372</v>
      </c>
      <c r="BI16" s="6"/>
    </row>
    <row r="17" spans="1:61" ht="17.25" customHeight="1">
      <c r="A17" s="32">
        <v>13</v>
      </c>
      <c r="B17" s="3">
        <v>60900</v>
      </c>
      <c r="C17" s="15" t="s">
        <v>61</v>
      </c>
      <c r="D17" s="12" t="s">
        <v>52</v>
      </c>
      <c r="E17" s="34">
        <v>6</v>
      </c>
      <c r="F17" s="22">
        <v>6</v>
      </c>
      <c r="G17" s="22">
        <v>5</v>
      </c>
      <c r="H17" s="32">
        <v>30</v>
      </c>
      <c r="I17" s="19">
        <v>44900</v>
      </c>
      <c r="J17" s="32">
        <v>0</v>
      </c>
      <c r="K17" s="13">
        <f t="shared" si="2"/>
        <v>18858</v>
      </c>
      <c r="L17" s="4">
        <v>1800</v>
      </c>
      <c r="M17" s="4">
        <f t="shared" si="3"/>
        <v>756</v>
      </c>
      <c r="N17" s="4">
        <v>0</v>
      </c>
      <c r="O17" s="2">
        <f t="shared" si="5"/>
        <v>8926</v>
      </c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7">
        <f t="shared" si="0"/>
        <v>75240</v>
      </c>
      <c r="AD17" s="35"/>
      <c r="AE17" s="38">
        <v>1500</v>
      </c>
      <c r="AF17" s="39"/>
      <c r="AG17" s="35"/>
      <c r="AH17" s="35">
        <f>ROUND((I17+K17)*10/100,0)</f>
        <v>6376</v>
      </c>
      <c r="AI17" s="35">
        <f>O17</f>
        <v>8926</v>
      </c>
      <c r="AJ17" s="35"/>
      <c r="AK17" s="35"/>
      <c r="AL17" s="36"/>
      <c r="AM17" s="35"/>
      <c r="AN17" s="36"/>
      <c r="AO17" s="35">
        <v>0</v>
      </c>
      <c r="AP17" s="35"/>
      <c r="AQ17" s="40">
        <v>0</v>
      </c>
      <c r="AR17" s="40"/>
      <c r="AS17" s="41"/>
      <c r="AT17" s="35"/>
      <c r="AU17" s="39">
        <f>P17</f>
        <v>0</v>
      </c>
      <c r="AV17" s="35"/>
      <c r="AW17" s="36"/>
      <c r="AX17" s="35"/>
      <c r="AY17" s="36"/>
      <c r="AZ17" s="2">
        <v>60</v>
      </c>
      <c r="BA17" s="36">
        <f>Z17</f>
        <v>0</v>
      </c>
      <c r="BB17" s="35"/>
      <c r="BC17" s="2">
        <v>370</v>
      </c>
      <c r="BD17" s="42">
        <v>20</v>
      </c>
      <c r="BE17" s="35"/>
      <c r="BF17" s="43"/>
      <c r="BG17" s="44">
        <f t="shared" si="1"/>
        <v>17252</v>
      </c>
      <c r="BH17" s="44">
        <f>AC17-BG17</f>
        <v>57988</v>
      </c>
      <c r="BI17" s="20"/>
    </row>
    <row r="18" spans="1:61" ht="30.75" customHeight="1">
      <c r="A18" s="32">
        <v>14</v>
      </c>
      <c r="B18" s="3">
        <v>74744</v>
      </c>
      <c r="C18" s="15" t="s">
        <v>84</v>
      </c>
      <c r="D18" s="12" t="s">
        <v>52</v>
      </c>
      <c r="E18" s="34">
        <v>6</v>
      </c>
      <c r="F18" s="22">
        <v>6</v>
      </c>
      <c r="G18" s="22">
        <v>5</v>
      </c>
      <c r="H18" s="32">
        <v>30</v>
      </c>
      <c r="I18" s="19">
        <v>39900</v>
      </c>
      <c r="J18" s="32">
        <v>0</v>
      </c>
      <c r="K18" s="13">
        <f t="shared" si="2"/>
        <v>16758</v>
      </c>
      <c r="L18" s="4">
        <v>1800</v>
      </c>
      <c r="M18" s="4">
        <f t="shared" si="3"/>
        <v>756</v>
      </c>
      <c r="N18" s="4">
        <f t="shared" si="4"/>
        <v>3591</v>
      </c>
      <c r="O18" s="2">
        <f>ROUND((I18+K18)*14/100,0)</f>
        <v>7932</v>
      </c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7">
        <f t="shared" si="0"/>
        <v>70737</v>
      </c>
      <c r="AD18" s="35"/>
      <c r="AE18" s="38">
        <v>1000</v>
      </c>
      <c r="AF18" s="39"/>
      <c r="AG18" s="35"/>
      <c r="AH18" s="35">
        <f>ROUND((I18+K18)*10/100,0)</f>
        <v>5666</v>
      </c>
      <c r="AI18" s="35">
        <f>O18</f>
        <v>7932</v>
      </c>
      <c r="AJ18" s="35"/>
      <c r="AK18" s="35"/>
      <c r="AL18" s="36"/>
      <c r="AM18" s="35"/>
      <c r="AN18" s="36"/>
      <c r="AO18" s="35">
        <v>0</v>
      </c>
      <c r="AP18" s="35"/>
      <c r="AQ18" s="40">
        <v>0</v>
      </c>
      <c r="AR18" s="40"/>
      <c r="AS18" s="41"/>
      <c r="AT18" s="35"/>
      <c r="AU18" s="39">
        <f>P18</f>
        <v>0</v>
      </c>
      <c r="AV18" s="35"/>
      <c r="AW18" s="36"/>
      <c r="AX18" s="35"/>
      <c r="AY18" s="36"/>
      <c r="AZ18" s="2">
        <v>60</v>
      </c>
      <c r="BA18" s="39">
        <f>V18</f>
        <v>0</v>
      </c>
      <c r="BB18" s="35"/>
      <c r="BC18" s="2">
        <v>0</v>
      </c>
      <c r="BD18" s="42">
        <v>0</v>
      </c>
      <c r="BE18" s="35"/>
      <c r="BF18" s="43"/>
      <c r="BG18" s="44">
        <f t="shared" si="1"/>
        <v>14658</v>
      </c>
      <c r="BH18" s="44">
        <f>AC18-BG18</f>
        <v>56079</v>
      </c>
      <c r="BI18" s="51"/>
    </row>
    <row r="19" spans="1:61" ht="30" customHeight="1">
      <c r="A19" s="32">
        <v>15</v>
      </c>
      <c r="B19" s="7">
        <v>78854</v>
      </c>
      <c r="C19" s="8" t="s">
        <v>73</v>
      </c>
      <c r="D19" s="8" t="s">
        <v>52</v>
      </c>
      <c r="E19" s="34">
        <v>6</v>
      </c>
      <c r="F19" s="23">
        <v>6</v>
      </c>
      <c r="G19" s="23">
        <v>5</v>
      </c>
      <c r="H19" s="32">
        <v>30</v>
      </c>
      <c r="I19" s="11">
        <v>38700</v>
      </c>
      <c r="J19" s="32">
        <v>0</v>
      </c>
      <c r="K19" s="13">
        <f t="shared" si="2"/>
        <v>16254</v>
      </c>
      <c r="L19" s="4">
        <v>1800</v>
      </c>
      <c r="M19" s="4">
        <f t="shared" si="3"/>
        <v>756</v>
      </c>
      <c r="N19" s="4">
        <f t="shared" si="4"/>
        <v>3483</v>
      </c>
      <c r="O19" s="2">
        <f t="shared" si="5"/>
        <v>7694</v>
      </c>
      <c r="P19" s="3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>
        <f t="shared" si="0"/>
        <v>68687</v>
      </c>
      <c r="AD19" s="35"/>
      <c r="AE19" s="38">
        <v>500</v>
      </c>
      <c r="AF19" s="39"/>
      <c r="AG19" s="35"/>
      <c r="AH19" s="35">
        <f>ROUND((I19+K19)*10/100,0)</f>
        <v>5495</v>
      </c>
      <c r="AI19" s="35">
        <f>O19</f>
        <v>7694</v>
      </c>
      <c r="AJ19" s="35"/>
      <c r="AK19" s="35"/>
      <c r="AL19" s="36"/>
      <c r="AM19" s="35"/>
      <c r="AN19" s="36"/>
      <c r="AO19" s="35">
        <v>0</v>
      </c>
      <c r="AP19" s="35"/>
      <c r="AQ19" s="2">
        <v>0</v>
      </c>
      <c r="AR19" s="2"/>
      <c r="AS19" s="41"/>
      <c r="AT19" s="35"/>
      <c r="AU19" s="39"/>
      <c r="AV19" s="35"/>
      <c r="AW19" s="36"/>
      <c r="AX19" s="35"/>
      <c r="AY19" s="36"/>
      <c r="AZ19" s="2">
        <v>60</v>
      </c>
      <c r="BA19" s="36">
        <v>0</v>
      </c>
      <c r="BB19" s="35"/>
      <c r="BC19" s="2">
        <v>0</v>
      </c>
      <c r="BD19" s="42">
        <v>0</v>
      </c>
      <c r="BE19" s="35"/>
      <c r="BF19" s="43"/>
      <c r="BG19" s="44">
        <f t="shared" si="1"/>
        <v>13749</v>
      </c>
      <c r="BH19" s="44">
        <f>AC19-BG19</f>
        <v>54938</v>
      </c>
      <c r="BI19" s="51"/>
    </row>
    <row r="20" spans="1:61" ht="33.75" customHeight="1">
      <c r="A20" s="32">
        <v>16</v>
      </c>
      <c r="B20" s="7">
        <v>78857</v>
      </c>
      <c r="C20" s="8" t="s">
        <v>75</v>
      </c>
      <c r="D20" s="8" t="s">
        <v>52</v>
      </c>
      <c r="E20" s="34">
        <v>6</v>
      </c>
      <c r="F20" s="23">
        <v>6</v>
      </c>
      <c r="G20" s="23">
        <v>5</v>
      </c>
      <c r="H20" s="32">
        <v>30</v>
      </c>
      <c r="I20" s="11">
        <v>38700</v>
      </c>
      <c r="J20" s="32">
        <v>0</v>
      </c>
      <c r="K20" s="13">
        <f t="shared" si="2"/>
        <v>16254</v>
      </c>
      <c r="L20" s="4">
        <v>1800</v>
      </c>
      <c r="M20" s="4">
        <f t="shared" si="3"/>
        <v>756</v>
      </c>
      <c r="N20" s="4">
        <f t="shared" si="4"/>
        <v>3483</v>
      </c>
      <c r="O20" s="2">
        <f t="shared" si="5"/>
        <v>7694</v>
      </c>
      <c r="P20" s="35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7">
        <f t="shared" si="0"/>
        <v>68687</v>
      </c>
      <c r="AD20" s="35"/>
      <c r="AE20" s="38">
        <v>500</v>
      </c>
      <c r="AF20" s="39"/>
      <c r="AG20" s="35"/>
      <c r="AH20" s="35">
        <f>ROUND((I20+K20)*10/100,0)</f>
        <v>5495</v>
      </c>
      <c r="AI20" s="35">
        <f>O20</f>
        <v>7694</v>
      </c>
      <c r="AJ20" s="35"/>
      <c r="AK20" s="35"/>
      <c r="AL20" s="36"/>
      <c r="AM20" s="35"/>
      <c r="AN20" s="36"/>
      <c r="AO20" s="35">
        <v>0</v>
      </c>
      <c r="AP20" s="35"/>
      <c r="AQ20" s="2">
        <v>0</v>
      </c>
      <c r="AR20" s="2"/>
      <c r="AS20" s="41"/>
      <c r="AT20" s="35"/>
      <c r="AU20" s="39"/>
      <c r="AV20" s="35"/>
      <c r="AW20" s="36"/>
      <c r="AX20" s="35"/>
      <c r="AY20" s="36"/>
      <c r="AZ20" s="2">
        <v>60</v>
      </c>
      <c r="BA20" s="36">
        <v>0</v>
      </c>
      <c r="BB20" s="35"/>
      <c r="BC20" s="2">
        <v>0</v>
      </c>
      <c r="BD20" s="42">
        <v>0</v>
      </c>
      <c r="BE20" s="35"/>
      <c r="BF20" s="43"/>
      <c r="BG20" s="44">
        <f t="shared" si="1"/>
        <v>13749</v>
      </c>
      <c r="BH20" s="44">
        <f>AC20-BG20</f>
        <v>54938</v>
      </c>
      <c r="BI20" s="6"/>
    </row>
    <row r="21" spans="1:61" ht="28.5" customHeight="1">
      <c r="A21" s="32">
        <v>17</v>
      </c>
      <c r="B21" s="7">
        <v>30761</v>
      </c>
      <c r="C21" s="8" t="s">
        <v>56</v>
      </c>
      <c r="D21" s="8" t="s">
        <v>55</v>
      </c>
      <c r="E21" s="34">
        <v>4</v>
      </c>
      <c r="F21" s="23">
        <v>6</v>
      </c>
      <c r="G21" s="23">
        <v>2</v>
      </c>
      <c r="H21" s="32">
        <v>30</v>
      </c>
      <c r="I21" s="9">
        <v>41000</v>
      </c>
      <c r="J21" s="32">
        <v>0</v>
      </c>
      <c r="K21" s="13">
        <f t="shared" si="2"/>
        <v>17220</v>
      </c>
      <c r="L21" s="4">
        <v>1800</v>
      </c>
      <c r="M21" s="4">
        <f t="shared" si="3"/>
        <v>756</v>
      </c>
      <c r="N21" s="4">
        <v>0</v>
      </c>
      <c r="O21" s="2">
        <v>0</v>
      </c>
      <c r="P21" s="3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7">
        <f t="shared" si="0"/>
        <v>60776</v>
      </c>
      <c r="AD21" s="35"/>
      <c r="AE21" s="38">
        <v>0</v>
      </c>
      <c r="AF21" s="39"/>
      <c r="AG21" s="35"/>
      <c r="AH21" s="35">
        <f>O21</f>
        <v>0</v>
      </c>
      <c r="AI21" s="35">
        <f>O21</f>
        <v>0</v>
      </c>
      <c r="AJ21" s="35"/>
      <c r="AK21" s="35"/>
      <c r="AL21" s="36"/>
      <c r="AM21" s="35"/>
      <c r="AN21" s="36"/>
      <c r="AO21" s="35">
        <v>0</v>
      </c>
      <c r="AP21" s="35"/>
      <c r="AQ21" s="40">
        <v>13000</v>
      </c>
      <c r="AR21" s="40"/>
      <c r="AS21" s="41"/>
      <c r="AT21" s="35"/>
      <c r="AU21" s="39">
        <f>P21</f>
        <v>0</v>
      </c>
      <c r="AV21" s="35"/>
      <c r="AW21" s="36"/>
      <c r="AX21" s="35"/>
      <c r="AY21" s="36"/>
      <c r="AZ21" s="2">
        <v>30</v>
      </c>
      <c r="BA21" s="36">
        <v>0</v>
      </c>
      <c r="BB21" s="35"/>
      <c r="BC21" s="2">
        <v>370</v>
      </c>
      <c r="BD21" s="42">
        <v>20</v>
      </c>
      <c r="BE21" s="35"/>
      <c r="BF21" s="43"/>
      <c r="BG21" s="44">
        <f t="shared" si="1"/>
        <v>13420</v>
      </c>
      <c r="BH21" s="44">
        <f>AC21-BG21</f>
        <v>47356</v>
      </c>
      <c r="BI21" s="16"/>
    </row>
    <row r="22" spans="1:61" s="47" customFormat="1" ht="38.25" customHeight="1">
      <c r="A22" s="32">
        <v>18</v>
      </c>
      <c r="B22" s="7">
        <v>29904</v>
      </c>
      <c r="C22" s="8" t="s">
        <v>57</v>
      </c>
      <c r="D22" s="8" t="s">
        <v>55</v>
      </c>
      <c r="E22" s="34">
        <v>3</v>
      </c>
      <c r="F22" s="23">
        <v>6</v>
      </c>
      <c r="G22" s="23">
        <v>2</v>
      </c>
      <c r="H22" s="32">
        <v>30</v>
      </c>
      <c r="I22" s="21">
        <v>38300</v>
      </c>
      <c r="J22" s="32">
        <v>0</v>
      </c>
      <c r="K22" s="13">
        <f t="shared" si="2"/>
        <v>16086</v>
      </c>
      <c r="L22" s="4">
        <v>1800</v>
      </c>
      <c r="M22" s="4">
        <f t="shared" si="3"/>
        <v>756</v>
      </c>
      <c r="N22" s="4">
        <f>ROUND(I22*9/100,0)</f>
        <v>3447</v>
      </c>
      <c r="O22" s="2">
        <v>0</v>
      </c>
      <c r="P22" s="3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7">
        <f t="shared" si="0"/>
        <v>60389</v>
      </c>
      <c r="AD22" s="35"/>
      <c r="AE22" s="38">
        <v>0</v>
      </c>
      <c r="AF22" s="39"/>
      <c r="AG22" s="35"/>
      <c r="AH22" s="35">
        <f>O22</f>
        <v>0</v>
      </c>
      <c r="AI22" s="35">
        <f>O22</f>
        <v>0</v>
      </c>
      <c r="AJ22" s="35"/>
      <c r="AK22" s="35"/>
      <c r="AL22" s="36"/>
      <c r="AM22" s="35"/>
      <c r="AN22" s="36"/>
      <c r="AO22" s="35">
        <v>0</v>
      </c>
      <c r="AP22" s="35"/>
      <c r="AQ22" s="40">
        <v>11000</v>
      </c>
      <c r="AR22" s="40"/>
      <c r="AS22" s="41"/>
      <c r="AT22" s="35"/>
      <c r="AU22" s="39">
        <f>P22</f>
        <v>0</v>
      </c>
      <c r="AV22" s="35"/>
      <c r="AW22" s="36"/>
      <c r="AX22" s="35"/>
      <c r="AY22" s="36"/>
      <c r="AZ22" s="2">
        <v>30</v>
      </c>
      <c r="BA22" s="36">
        <f>Z22</f>
        <v>0</v>
      </c>
      <c r="BB22" s="35"/>
      <c r="BC22" s="2">
        <v>0</v>
      </c>
      <c r="BD22" s="42">
        <v>0</v>
      </c>
      <c r="BE22" s="35"/>
      <c r="BF22" s="43"/>
      <c r="BG22" s="44">
        <f t="shared" si="1"/>
        <v>11030</v>
      </c>
      <c r="BH22" s="44">
        <f>AC22-BG22</f>
        <v>49359</v>
      </c>
      <c r="BI22" s="6"/>
    </row>
    <row r="23" spans="1:61" ht="18.75" customHeight="1" hidden="1">
      <c r="A23" s="47"/>
      <c r="B23" s="52"/>
      <c r="C23" s="47"/>
      <c r="D23" s="47"/>
      <c r="E23" s="53"/>
      <c r="F23" s="53"/>
      <c r="G23" s="53"/>
      <c r="H23" s="47"/>
      <c r="I23" s="47"/>
      <c r="J23" s="47"/>
      <c r="K23" s="47"/>
      <c r="L23" s="47"/>
      <c r="M23" s="4">
        <f t="shared" si="3"/>
        <v>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53"/>
      <c r="BH23" s="53"/>
      <c r="BI23" s="18"/>
    </row>
    <row r="24" spans="1:61" ht="18.75" customHeight="1" hidden="1">
      <c r="A24" s="32"/>
      <c r="B24" s="7"/>
      <c r="C24" s="8"/>
      <c r="D24" s="8"/>
      <c r="E24" s="34"/>
      <c r="F24" s="23"/>
      <c r="G24" s="23"/>
      <c r="H24" s="32"/>
      <c r="I24" s="21"/>
      <c r="J24" s="32"/>
      <c r="K24" s="13">
        <f>ROUND((I24+J24)*38/100,0)</f>
        <v>0</v>
      </c>
      <c r="L24" s="4"/>
      <c r="M24" s="4">
        <f t="shared" si="3"/>
        <v>0</v>
      </c>
      <c r="N24" s="4"/>
      <c r="O24" s="2"/>
      <c r="P24" s="35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7"/>
      <c r="AD24" s="35"/>
      <c r="AE24" s="38"/>
      <c r="AF24" s="39"/>
      <c r="AG24" s="35"/>
      <c r="AH24" s="35"/>
      <c r="AI24" s="35"/>
      <c r="AJ24" s="35"/>
      <c r="AK24" s="35"/>
      <c r="AL24" s="36"/>
      <c r="AM24" s="35"/>
      <c r="AN24" s="36"/>
      <c r="AO24" s="35">
        <v>0</v>
      </c>
      <c r="AP24" s="35"/>
      <c r="AQ24" s="54"/>
      <c r="AR24" s="54"/>
      <c r="AS24" s="41"/>
      <c r="AT24" s="35"/>
      <c r="AU24" s="39"/>
      <c r="AV24" s="35"/>
      <c r="AW24" s="36"/>
      <c r="AX24" s="35"/>
      <c r="AY24" s="36"/>
      <c r="AZ24" s="55"/>
      <c r="BA24" s="36"/>
      <c r="BB24" s="35"/>
      <c r="BC24" s="55"/>
      <c r="BD24" s="42"/>
      <c r="BE24" s="35"/>
      <c r="BF24" s="43"/>
      <c r="BG24" s="44">
        <f>AE24+AF24+AG24+AH24+AI24+AJ24+AK24+AL24+AM24+AN24+AO24+AP24+AQ24+AR24+AS24+AT24+AU24+AV24+AW24+AX24+AY24+AZ24+BA24+BB24+BC24+BD24+BE24+BF24</f>
        <v>0</v>
      </c>
      <c r="BH24" s="44"/>
      <c r="BI24" s="18"/>
    </row>
  </sheetData>
  <sheetProtection/>
  <mergeCells count="3">
    <mergeCell ref="E1:AC3"/>
    <mergeCell ref="A1:D3"/>
    <mergeCell ref="AE1:BI3"/>
  </mergeCells>
  <printOptions/>
  <pageMargins left="0.8" right="0.57" top="0.28" bottom="0" header="0.28" footer="0.22"/>
  <pageSetup fitToHeight="1" fitToWidth="1" horizontalDpi="600" verticalDpi="600" orientation="landscape" paperSize="5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UI</cp:lastModifiedBy>
  <cp:lastPrinted>2023-06-19T07:46:19Z</cp:lastPrinted>
  <dcterms:created xsi:type="dcterms:W3CDTF">2018-02-15T11:23:43Z</dcterms:created>
  <dcterms:modified xsi:type="dcterms:W3CDTF">2023-09-25T16:33:10Z</dcterms:modified>
  <cp:category/>
  <cp:version/>
  <cp:contentType/>
  <cp:contentStatus/>
</cp:coreProperties>
</file>