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SALARY" sheetId="1" r:id="rId1"/>
  </sheets>
  <definedNames>
    <definedName name="_xlnm.Print_Area" localSheetId="0">'SALARY'!$AE$1:$BH$33</definedName>
  </definedNames>
  <calcPr fullCalcOnLoad="1"/>
</workbook>
</file>

<file path=xl/sharedStrings.xml><?xml version="1.0" encoding="utf-8"?>
<sst xmlns="http://schemas.openxmlformats.org/spreadsheetml/2006/main" count="116" uniqueCount="106">
  <si>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</si>
  <si>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</si>
  <si>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</si>
  <si>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</si>
  <si>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</si>
  <si>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</si>
  <si>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</si>
  <si>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</si>
  <si>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</si>
  <si>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</si>
  <si>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TRANSPORT  ALLOWANCE</t>
  </si>
  <si>
    <t>HOUSE RENT ALLOWANCE/ D.HRA</t>
  </si>
  <si>
    <t>LS  &amp; PC (PROJECT KVs)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</si>
  <si>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</si>
  <si>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</si>
  <si>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</si>
  <si>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</si>
  <si>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</si>
  <si>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</si>
  <si>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</si>
  <si>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</si>
  <si>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</si>
  <si>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</si>
  <si>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</si>
  <si>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</si>
  <si>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</si>
  <si>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</si>
  <si>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LICENCE FEE ( ODR) TO BE REMITTED TO  OUTSIDE  AGENCY</t>
  </si>
  <si>
    <t>ELEC. /WATER CHARGES (ODR) TO BE REMITTED TO  OUTSIDE  AGENCY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</si>
  <si>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</si>
  <si>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</si>
  <si>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</si>
  <si>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</si>
  <si>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</si>
  <si>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</si>
  <si>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</si>
  <si>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</si>
  <si>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</si>
  <si>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</si>
  <si>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</si>
  <si>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</si>
  <si>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</si>
  <si>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</si>
  <si>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</si>
  <si>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</si>
  <si>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CGHS RECOVERY</t>
  </si>
  <si>
    <t>TOTAL DEDUCTIONS</t>
  </si>
  <si>
    <t>NET  SALARY</t>
  </si>
  <si>
    <t>Mr.S K Pandey</t>
  </si>
  <si>
    <t>TGT (PH&amp;E)</t>
  </si>
  <si>
    <t>TGT(AE)</t>
  </si>
  <si>
    <t>PRT</t>
  </si>
  <si>
    <t>Mr.Suresh Kumar Dewangan</t>
  </si>
  <si>
    <t>Sub Staff</t>
  </si>
  <si>
    <t>Mr.B R Nag</t>
  </si>
  <si>
    <t>Mr.G L Sahu</t>
  </si>
  <si>
    <t>PROFESSIONAL TAX/ Income tax</t>
  </si>
  <si>
    <t>Mr. P.L. Sahu</t>
  </si>
  <si>
    <t>PGT (Comp)</t>
  </si>
  <si>
    <t>Mr.Reeman Lal</t>
  </si>
  <si>
    <t>TGT (Hindi)</t>
  </si>
  <si>
    <t xml:space="preserve">Mr.S K. Giri </t>
  </si>
  <si>
    <t>PGT (Chem.)</t>
  </si>
  <si>
    <t xml:space="preserve">Mr.H.K.Sahu </t>
  </si>
  <si>
    <t>TGT (Maths)</t>
  </si>
  <si>
    <t xml:space="preserve">Mrs. Kavita </t>
  </si>
  <si>
    <t>PGT (Physics)</t>
  </si>
  <si>
    <t xml:space="preserve">Mr. Pradeep Singh Rawat </t>
  </si>
  <si>
    <t>TGT (Sanskrit)</t>
  </si>
  <si>
    <t>PGT (Biology)</t>
  </si>
  <si>
    <t xml:space="preserve"> Dr. A. Mathew</t>
  </si>
  <si>
    <t>Annual membership contribution to respective Association</t>
  </si>
  <si>
    <t>OTHER DEDUCTIONS IF ANY
(Audit Recovery)</t>
  </si>
  <si>
    <t>NATIONAL PENSION SCHEME(MGT SHARE- 14%)</t>
  </si>
  <si>
    <t>NATIONAL  PENSION SCHEME(OWN SHARE- 10%)</t>
  </si>
  <si>
    <t>NATIONAL PENSION SCHEME(MGT SHARE - 14%)</t>
  </si>
  <si>
    <t>Mr. Bali Ram Yadav</t>
  </si>
  <si>
    <t>Mr. Sanajay Kumar Kosariya</t>
  </si>
  <si>
    <t>TGT (WE)</t>
  </si>
  <si>
    <t>Mr. Dhaneshwar Ram Sahu</t>
  </si>
  <si>
    <t>PGT (Eng.)</t>
  </si>
  <si>
    <t>Mr. Gopi Ram Khorwal</t>
  </si>
  <si>
    <t>PGT (Hindi.)</t>
  </si>
  <si>
    <t>Mr. Manoj Kumar Kosariya</t>
  </si>
  <si>
    <t xml:space="preserve">Mrs. Sumitra Thakur </t>
  </si>
  <si>
    <t>TGT (Bio.)</t>
  </si>
  <si>
    <t xml:space="preserve">Mrs. Yogita </t>
  </si>
  <si>
    <t>Mr. Suryakant Dhruw</t>
  </si>
  <si>
    <t>Mr. Jitendra Kumar</t>
  </si>
  <si>
    <t>PRT (Music)</t>
  </si>
  <si>
    <t>Mrs. Kamalpreet Kaur</t>
  </si>
  <si>
    <t>Mr. Girish Babu Kustwar</t>
  </si>
  <si>
    <t>Principal</t>
  </si>
  <si>
    <t>TGT (English)</t>
  </si>
  <si>
    <t>Mr. Amit Sharma</t>
  </si>
  <si>
    <t>JSA</t>
  </si>
  <si>
    <t>DA ON TRANSPORT  ALL0W @ 46%</t>
  </si>
  <si>
    <t>DEARNESS ALLOW. (@ 46%)</t>
  </si>
  <si>
    <t>Mr. Yogesh Kumar Netam</t>
  </si>
  <si>
    <t>0</t>
  </si>
  <si>
    <t>Mr. Subhash Kumar Bind</t>
  </si>
  <si>
    <t>TGT (S.S)</t>
  </si>
  <si>
    <t>Mr. Abhisek Goyal</t>
  </si>
  <si>
    <t>TGT (Librarian)</t>
  </si>
  <si>
    <t>Mrs. Mamta Kohar</t>
  </si>
  <si>
    <t>KENDRIYA VIDYALAYA DHAMTARI 
Pay Bill for the Month of JANUARY  -2024 @ 46% D.A.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</si>
</sst>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;[Red]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10"/>
      <name val="Arial"/>
      <family val="2"/>
    </font>
    <font>
      <sz val="16"/>
      <color indexed="8"/>
      <name val="Arial"/>
      <family val="2"/>
    </font>
    <font>
      <b/>
      <sz val="16"/>
      <color indexed="10"/>
      <name val="Calibri"/>
      <family val="2"/>
    </font>
    <font>
      <sz val="16"/>
      <name val="Calibri"/>
      <family val="2"/>
    </font>
    <font>
      <b/>
      <sz val="16"/>
      <color indexed="10"/>
      <name val="Arial"/>
      <family val="2"/>
    </font>
    <font>
      <b/>
      <sz val="16"/>
      <color indexed="36"/>
      <name val="Arial"/>
      <family val="2"/>
    </font>
    <font>
      <sz val="16"/>
      <color indexed="36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b/>
      <sz val="16"/>
      <color rgb="FFFF0000"/>
      <name val="Calibri"/>
      <family val="2"/>
    </font>
    <font>
      <b/>
      <sz val="16"/>
      <color rgb="FFFF0000"/>
      <name val="Arial"/>
      <family val="2"/>
    </font>
    <font>
      <b/>
      <sz val="16"/>
      <color rgb="FF7030A0"/>
      <name val="Arial"/>
      <family val="2"/>
    </font>
    <font>
      <sz val="16"/>
      <color rgb="FF7030A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vertical="center" textRotation="90" wrapText="1"/>
    </xf>
    <xf numFmtId="0" fontId="26" fillId="0" borderId="0" xfId="0" applyFont="1" applyFill="1" applyAlignment="1">
      <alignment textRotation="90"/>
    </xf>
    <xf numFmtId="0" fontId="5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vertical="center" textRotation="90"/>
    </xf>
    <xf numFmtId="0" fontId="56" fillId="0" borderId="10" xfId="0" applyFont="1" applyFill="1" applyBorder="1" applyAlignment="1">
      <alignment horizontal="left" vertical="center"/>
    </xf>
    <xf numFmtId="0" fontId="57" fillId="0" borderId="10" xfId="0" applyFont="1" applyBorder="1" applyAlignment="1">
      <alignment horizontal="left" vertical="center" wrapText="1"/>
    </xf>
    <xf numFmtId="1" fontId="5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1" fontId="57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vertical="center" wrapText="1"/>
    </xf>
    <xf numFmtId="1" fontId="56" fillId="0" borderId="10" xfId="0" applyNumberFormat="1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1" fontId="57" fillId="0" borderId="11" xfId="0" applyNumberFormat="1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1" fontId="57" fillId="0" borderId="11" xfId="0" applyNumberFormat="1" applyFont="1" applyFill="1" applyBorder="1" applyAlignment="1">
      <alignment horizontal="left" vertical="center" wrapText="1"/>
    </xf>
    <xf numFmtId="1" fontId="56" fillId="0" borderId="10" xfId="0" applyNumberFormat="1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60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12" xfId="0" applyFont="1" applyFill="1" applyBorder="1" applyAlignment="1">
      <alignment horizontal="center"/>
    </xf>
    <xf numFmtId="0" fontId="63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3"/>
  <sheetViews>
    <sheetView tabSelected="1" zoomScale="70" zoomScaleNormal="70" zoomScalePageLayoutView="0" workbookViewId="0" topLeftCell="A1">
      <selection activeCell="C9" sqref="C9"/>
    </sheetView>
  </sheetViews>
  <sheetFormatPr defaultColWidth="9.140625" defaultRowHeight="15"/>
  <cols>
    <col min="1" max="1" width="9.8515625" style="1" customWidth="1"/>
    <col min="2" max="2" width="15.28125" style="2" customWidth="1"/>
    <col min="3" max="3" width="33.28125" style="1" customWidth="1"/>
    <col min="4" max="4" width="20.57421875" style="1" customWidth="1"/>
    <col min="5" max="5" width="11.00390625" style="7" customWidth="1"/>
    <col min="6" max="6" width="9.7109375" style="7" customWidth="1"/>
    <col min="7" max="7" width="10.57421875" style="7" customWidth="1"/>
    <col min="8" max="8" width="7.28125" style="1" customWidth="1"/>
    <col min="9" max="9" width="17.00390625" style="1" customWidth="1"/>
    <col min="10" max="10" width="7.140625" style="1" customWidth="1"/>
    <col min="11" max="11" width="14.8515625" style="1" customWidth="1"/>
    <col min="12" max="12" width="13.00390625" style="1" customWidth="1"/>
    <col min="13" max="13" width="15.00390625" style="1" customWidth="1"/>
    <col min="14" max="14" width="12.28125" style="1" customWidth="1"/>
    <col min="15" max="15" width="16.7109375" style="1" customWidth="1"/>
    <col min="16" max="16" width="10.7109375" style="1" hidden="1" customWidth="1"/>
    <col min="17" max="17" width="7.57421875" style="1" hidden="1" customWidth="1"/>
    <col min="18" max="18" width="8.57421875" style="1" hidden="1" customWidth="1"/>
    <col min="19" max="19" width="9.421875" style="1" hidden="1" customWidth="1"/>
    <col min="20" max="20" width="10.7109375" style="1" hidden="1" customWidth="1"/>
    <col min="21" max="21" width="15.57421875" style="1" hidden="1" customWidth="1"/>
    <col min="22" max="22" width="13.28125" style="1" hidden="1" customWidth="1"/>
    <col min="23" max="23" width="13.7109375" style="1" hidden="1" customWidth="1"/>
    <col min="24" max="24" width="6.00390625" style="1" hidden="1" customWidth="1"/>
    <col min="25" max="25" width="11.7109375" style="1" hidden="1" customWidth="1"/>
    <col min="26" max="26" width="13.28125" style="1" hidden="1" customWidth="1"/>
    <col min="27" max="27" width="13.421875" style="1" hidden="1" customWidth="1"/>
    <col min="28" max="28" width="14.140625" style="1" hidden="1" customWidth="1"/>
    <col min="29" max="29" width="23.57421875" style="1" customWidth="1"/>
    <col min="30" max="30" width="3.421875" style="1" hidden="1" customWidth="1"/>
    <col min="31" max="31" width="16.421875" style="8" customWidth="1"/>
    <col min="32" max="32" width="15.57421875" style="1" customWidth="1"/>
    <col min="33" max="33" width="11.421875" style="1" customWidth="1"/>
    <col min="34" max="34" width="14.57421875" style="1" customWidth="1"/>
    <col min="35" max="35" width="11.57421875" style="1" customWidth="1"/>
    <col min="36" max="36" width="5.00390625" style="1" hidden="1" customWidth="1"/>
    <col min="37" max="37" width="7.28125" style="1" hidden="1" customWidth="1"/>
    <col min="38" max="38" width="6.421875" style="1" hidden="1" customWidth="1"/>
    <col min="39" max="39" width="7.140625" style="1" hidden="1" customWidth="1"/>
    <col min="40" max="40" width="4.421875" style="1" hidden="1" customWidth="1"/>
    <col min="41" max="41" width="9.00390625" style="1" hidden="1" customWidth="1"/>
    <col min="42" max="42" width="5.57421875" style="1" hidden="1" customWidth="1"/>
    <col min="43" max="43" width="14.8515625" style="1" hidden="1" customWidth="1"/>
    <col min="44" max="44" width="7.140625" style="1" hidden="1" customWidth="1"/>
    <col min="45" max="46" width="7.8515625" style="1" hidden="1" customWidth="1"/>
    <col min="47" max="47" width="6.8515625" style="1" hidden="1" customWidth="1"/>
    <col min="48" max="48" width="3.8515625" style="1" hidden="1" customWidth="1"/>
    <col min="49" max="49" width="8.57421875" style="1" hidden="1" customWidth="1"/>
    <col min="50" max="50" width="7.00390625" style="1" hidden="1" customWidth="1"/>
    <col min="51" max="51" width="6.7109375" style="1" hidden="1" customWidth="1"/>
    <col min="52" max="52" width="12.421875" style="1" hidden="1" customWidth="1"/>
    <col min="53" max="53" width="5.421875" style="1" hidden="1" customWidth="1"/>
    <col min="54" max="54" width="9.00390625" style="1" hidden="1" customWidth="1"/>
    <col min="55" max="55" width="12.8515625" style="1" hidden="1" customWidth="1"/>
    <col min="56" max="56" width="14.00390625" style="1" hidden="1" customWidth="1"/>
    <col min="57" max="57" width="5.00390625" style="1" hidden="1" customWidth="1"/>
    <col min="58" max="58" width="13.57421875" style="1" hidden="1" customWidth="1"/>
    <col min="59" max="59" width="11.421875" style="7" customWidth="1"/>
    <col min="60" max="60" width="15.00390625" style="7" customWidth="1"/>
    <col min="61" max="16384" width="9.140625" style="1" customWidth="1"/>
  </cols>
  <sheetData>
    <row r="1" spans="1:60" ht="15" customHeight="1">
      <c r="A1" s="57"/>
      <c r="B1" s="57"/>
      <c r="C1" s="57"/>
      <c r="D1" s="57"/>
      <c r="E1" s="60" t="s">
        <v>105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58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</row>
    <row r="2" spans="1:60" ht="42.75" customHeight="1">
      <c r="A2" s="57"/>
      <c r="B2" s="57"/>
      <c r="C2" s="57"/>
      <c r="D2" s="57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58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</row>
    <row r="3" spans="1:60" ht="0.75" customHeight="1">
      <c r="A3" s="59"/>
      <c r="B3" s="59"/>
      <c r="C3" s="59"/>
      <c r="D3" s="59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58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</row>
    <row r="4" spans="1:60" s="4" customFormat="1" ht="152.25" customHeight="1">
      <c r="A4" s="10" t="s">
        <v>0</v>
      </c>
      <c r="B4" s="10" t="s">
        <v>1</v>
      </c>
      <c r="C4" s="10" t="s">
        <v>2</v>
      </c>
      <c r="D4" s="10" t="s">
        <v>3</v>
      </c>
      <c r="E4" s="11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97</v>
      </c>
      <c r="L4" s="10" t="s">
        <v>10</v>
      </c>
      <c r="M4" s="10" t="s">
        <v>96</v>
      </c>
      <c r="N4" s="10" t="s">
        <v>11</v>
      </c>
      <c r="O4" s="10" t="s">
        <v>73</v>
      </c>
      <c r="P4" s="10" t="s">
        <v>13</v>
      </c>
      <c r="Q4" s="10" t="s">
        <v>14</v>
      </c>
      <c r="R4" s="10" t="s">
        <v>17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18</v>
      </c>
      <c r="Y4" s="10" t="s">
        <v>15</v>
      </c>
      <c r="Z4" s="10" t="s">
        <v>12</v>
      </c>
      <c r="AA4" s="10" t="s">
        <v>24</v>
      </c>
      <c r="AB4" s="10" t="s">
        <v>16</v>
      </c>
      <c r="AC4" s="10" t="s">
        <v>25</v>
      </c>
      <c r="AD4" s="3" t="s">
        <v>26</v>
      </c>
      <c r="AE4" s="9" t="s">
        <v>56</v>
      </c>
      <c r="AF4" s="9" t="s">
        <v>27</v>
      </c>
      <c r="AG4" s="9" t="s">
        <v>28</v>
      </c>
      <c r="AH4" s="9" t="s">
        <v>74</v>
      </c>
      <c r="AI4" s="9" t="s">
        <v>75</v>
      </c>
      <c r="AJ4" s="9" t="s">
        <v>29</v>
      </c>
      <c r="AK4" s="9" t="s">
        <v>30</v>
      </c>
      <c r="AL4" s="9" t="s">
        <v>31</v>
      </c>
      <c r="AM4" s="9" t="s">
        <v>32</v>
      </c>
      <c r="AN4" s="9" t="s">
        <v>31</v>
      </c>
      <c r="AO4" s="9" t="s">
        <v>71</v>
      </c>
      <c r="AP4" s="9" t="s">
        <v>33</v>
      </c>
      <c r="AQ4" s="9" t="s">
        <v>34</v>
      </c>
      <c r="AR4" s="9" t="s">
        <v>35</v>
      </c>
      <c r="AS4" s="9" t="s">
        <v>36</v>
      </c>
      <c r="AT4" s="9" t="s">
        <v>37</v>
      </c>
      <c r="AU4" s="9" t="s">
        <v>38</v>
      </c>
      <c r="AV4" s="9" t="s">
        <v>39</v>
      </c>
      <c r="AW4" s="9" t="s">
        <v>31</v>
      </c>
      <c r="AX4" s="9" t="s">
        <v>40</v>
      </c>
      <c r="AY4" s="9" t="s">
        <v>31</v>
      </c>
      <c r="AZ4" s="9" t="s">
        <v>41</v>
      </c>
      <c r="BA4" s="9" t="s">
        <v>12</v>
      </c>
      <c r="BB4" s="9" t="s">
        <v>42</v>
      </c>
      <c r="BC4" s="9" t="s">
        <v>43</v>
      </c>
      <c r="BD4" s="12" t="s">
        <v>44</v>
      </c>
      <c r="BE4" s="9" t="s">
        <v>45</v>
      </c>
      <c r="BF4" s="9" t="s">
        <v>72</v>
      </c>
      <c r="BG4" s="9" t="s">
        <v>46</v>
      </c>
      <c r="BH4" s="9" t="s">
        <v>47</v>
      </c>
    </row>
    <row r="5" spans="1:60" s="4" customFormat="1" ht="42.75" customHeight="1">
      <c r="A5" s="13">
        <v>1</v>
      </c>
      <c r="B5" s="14">
        <v>55084</v>
      </c>
      <c r="C5" s="15" t="s">
        <v>91</v>
      </c>
      <c r="D5" s="16" t="s">
        <v>92</v>
      </c>
      <c r="E5" s="17">
        <v>12</v>
      </c>
      <c r="F5" s="18">
        <v>1</v>
      </c>
      <c r="G5" s="18">
        <v>1</v>
      </c>
      <c r="H5" s="17">
        <v>31</v>
      </c>
      <c r="I5" s="17">
        <v>80000</v>
      </c>
      <c r="J5" s="18">
        <v>0</v>
      </c>
      <c r="K5" s="19">
        <f>ROUND((I5+J5)*46/100,0)</f>
        <v>36800</v>
      </c>
      <c r="L5" s="20">
        <v>3600</v>
      </c>
      <c r="M5" s="17">
        <f>INT((L5*46)/100)</f>
        <v>1656</v>
      </c>
      <c r="N5" s="18">
        <v>0</v>
      </c>
      <c r="O5" s="18">
        <f>ROUND((I5+K5)*14/100,0)</f>
        <v>16352</v>
      </c>
      <c r="P5" s="17"/>
      <c r="Q5" s="17"/>
      <c r="R5" s="18"/>
      <c r="S5" s="19"/>
      <c r="T5" s="20"/>
      <c r="U5" s="17"/>
      <c r="V5" s="18"/>
      <c r="W5" s="18"/>
      <c r="X5" s="17"/>
      <c r="Y5" s="13"/>
      <c r="Z5" s="14"/>
      <c r="AA5" s="21"/>
      <c r="AB5" s="22"/>
      <c r="AC5" s="23">
        <f>SUM(I5:AB5)</f>
        <v>138408</v>
      </c>
      <c r="AD5" s="3"/>
      <c r="AE5" s="27">
        <v>20000</v>
      </c>
      <c r="AF5" s="44"/>
      <c r="AG5" s="45"/>
      <c r="AH5" s="45">
        <f>ROUND((I5+K5)*10/100,0)</f>
        <v>11680</v>
      </c>
      <c r="AI5" s="45">
        <f>O5</f>
        <v>16352</v>
      </c>
      <c r="AJ5" s="27"/>
      <c r="AK5" s="43"/>
      <c r="AL5" s="44"/>
      <c r="AM5" s="45"/>
      <c r="AN5" s="45"/>
      <c r="AO5" s="19"/>
      <c r="AP5" s="27"/>
      <c r="AQ5" s="43">
        <v>0</v>
      </c>
      <c r="AR5" s="44"/>
      <c r="AS5" s="45"/>
      <c r="AT5" s="45"/>
      <c r="AU5" s="19">
        <f>P5</f>
        <v>0</v>
      </c>
      <c r="AV5" s="27"/>
      <c r="AW5" s="43"/>
      <c r="AX5" s="44"/>
      <c r="AY5" s="45"/>
      <c r="AZ5" s="20">
        <v>120</v>
      </c>
      <c r="BA5" s="19">
        <f>Z5</f>
        <v>0</v>
      </c>
      <c r="BB5" s="27"/>
      <c r="BC5" s="20">
        <v>1650</v>
      </c>
      <c r="BD5" s="26">
        <v>20</v>
      </c>
      <c r="BE5" s="45"/>
      <c r="BF5" s="45"/>
      <c r="BG5" s="35">
        <f>AE5+AF5+AG5+AH5+AI5+AJ5+AK5+AL5+AM5+AN5+AO5+AP5+AQ5+AR5+AS5+AT5+AU5+AV5+AW5+AX5+AY5+AZ5+BA5+BB5+BC5+BD5+BE5+BF5</f>
        <v>49822</v>
      </c>
      <c r="BH5" s="35">
        <f>AC5-BG5</f>
        <v>88586</v>
      </c>
    </row>
    <row r="6" spans="1:60" ht="50.25" customHeight="1">
      <c r="A6" s="13">
        <v>2</v>
      </c>
      <c r="B6" s="14">
        <v>9288</v>
      </c>
      <c r="C6" s="15" t="s">
        <v>57</v>
      </c>
      <c r="D6" s="16" t="s">
        <v>58</v>
      </c>
      <c r="E6" s="17">
        <v>10</v>
      </c>
      <c r="F6" s="18">
        <v>1</v>
      </c>
      <c r="G6" s="18">
        <v>1</v>
      </c>
      <c r="H6" s="17">
        <v>31</v>
      </c>
      <c r="I6" s="24">
        <v>77700</v>
      </c>
      <c r="J6" s="17">
        <v>0</v>
      </c>
      <c r="K6" s="19">
        <f aca="true" t="shared" si="0" ref="K6:K31">ROUND((I6+J6)*46/100,0)</f>
        <v>35742</v>
      </c>
      <c r="L6" s="25">
        <v>3600</v>
      </c>
      <c r="M6" s="17">
        <f aca="true" t="shared" si="1" ref="M6:M33">INT((L6*46)/100)</f>
        <v>1656</v>
      </c>
      <c r="N6" s="25">
        <f>ROUND(I6*9/100,0)</f>
        <v>6993</v>
      </c>
      <c r="O6" s="20">
        <f>ROUND((I6+K6)*14/100,0)</f>
        <v>15882</v>
      </c>
      <c r="P6" s="26"/>
      <c r="Q6" s="27"/>
      <c r="R6" s="27"/>
      <c r="S6" s="27"/>
      <c r="T6" s="27"/>
      <c r="U6" s="27"/>
      <c r="V6" s="27"/>
      <c r="W6" s="27"/>
      <c r="X6" s="27"/>
      <c r="Y6" s="28"/>
      <c r="Z6" s="28"/>
      <c r="AA6" s="28"/>
      <c r="AB6" s="28"/>
      <c r="AC6" s="23">
        <f aca="true" t="shared" si="2" ref="AC6:AC30">SUM(I6:AB6)</f>
        <v>141573</v>
      </c>
      <c r="AD6" s="5"/>
      <c r="AE6" s="27">
        <v>1000</v>
      </c>
      <c r="AF6" s="43"/>
      <c r="AG6" s="44"/>
      <c r="AH6" s="45">
        <f>ROUND((I6+K6)*10/100,0)</f>
        <v>11344</v>
      </c>
      <c r="AI6" s="45">
        <f>O6</f>
        <v>15882</v>
      </c>
      <c r="AJ6" s="26"/>
      <c r="AK6" s="26"/>
      <c r="AL6" s="27"/>
      <c r="AM6" s="26"/>
      <c r="AN6" s="27"/>
      <c r="AO6" s="26"/>
      <c r="AP6" s="26"/>
      <c r="AQ6" s="46">
        <v>0</v>
      </c>
      <c r="AR6" s="46"/>
      <c r="AS6" s="47"/>
      <c r="AT6" s="26"/>
      <c r="AU6" s="48">
        <f>P6</f>
        <v>0</v>
      </c>
      <c r="AV6" s="26"/>
      <c r="AW6" s="27"/>
      <c r="AX6" s="26"/>
      <c r="AY6" s="27"/>
      <c r="AZ6" s="20">
        <v>60</v>
      </c>
      <c r="BA6" s="49">
        <f>Z6</f>
        <v>0</v>
      </c>
      <c r="BB6" s="26"/>
      <c r="BC6" s="20">
        <v>0</v>
      </c>
      <c r="BD6" s="26">
        <v>0</v>
      </c>
      <c r="BE6" s="26"/>
      <c r="BF6" s="50">
        <v>0</v>
      </c>
      <c r="BG6" s="35">
        <f aca="true" t="shared" si="3" ref="BG6:BG31">AE6+AF6+AG6+AH6+AI6+AJ6+AK6+AL6+AM6+AN6+AO6+AP6+AQ6+AR6+AS6+AT6+AU6+AV6+AW6+AX6+AY6+AZ6+BA6+BB6+BC6+BD6+BE6+BF6</f>
        <v>28286</v>
      </c>
      <c r="BH6" s="35">
        <f>AC6-BG6</f>
        <v>113287</v>
      </c>
    </row>
    <row r="7" spans="1:60" ht="45" customHeight="1">
      <c r="A7" s="13">
        <v>3</v>
      </c>
      <c r="B7" s="14">
        <v>45118</v>
      </c>
      <c r="C7" s="15" t="s">
        <v>79</v>
      </c>
      <c r="D7" s="16" t="s">
        <v>80</v>
      </c>
      <c r="E7" s="17">
        <v>10</v>
      </c>
      <c r="F7" s="18">
        <v>1</v>
      </c>
      <c r="G7" s="18">
        <v>1</v>
      </c>
      <c r="H7" s="17">
        <v>31</v>
      </c>
      <c r="I7" s="24">
        <v>75400</v>
      </c>
      <c r="J7" s="17">
        <v>0</v>
      </c>
      <c r="K7" s="19">
        <f t="shared" si="0"/>
        <v>34684</v>
      </c>
      <c r="L7" s="25">
        <v>3600</v>
      </c>
      <c r="M7" s="17">
        <f t="shared" si="1"/>
        <v>1656</v>
      </c>
      <c r="N7" s="25">
        <f>ROUND(I7*9/100,0)</f>
        <v>6786</v>
      </c>
      <c r="O7" s="20">
        <f>ROUND((I7+K7)*14/100,0)</f>
        <v>15412</v>
      </c>
      <c r="P7" s="26"/>
      <c r="Q7" s="27"/>
      <c r="R7" s="27"/>
      <c r="S7" s="27"/>
      <c r="T7" s="27"/>
      <c r="U7" s="27"/>
      <c r="V7" s="27"/>
      <c r="W7" s="27"/>
      <c r="X7" s="27"/>
      <c r="Y7" s="28"/>
      <c r="Z7" s="28"/>
      <c r="AA7" s="28"/>
      <c r="AB7" s="28"/>
      <c r="AC7" s="23">
        <f>SUM(I7:AB7)</f>
        <v>137538</v>
      </c>
      <c r="AD7" s="5"/>
      <c r="AE7" s="27">
        <v>13000</v>
      </c>
      <c r="AF7" s="43"/>
      <c r="AG7" s="44"/>
      <c r="AH7" s="45">
        <f>ROUND((I7+K7)*10/100,0)</f>
        <v>11008</v>
      </c>
      <c r="AI7" s="45">
        <f>O7</f>
        <v>15412</v>
      </c>
      <c r="AJ7" s="26"/>
      <c r="AK7" s="26"/>
      <c r="AL7" s="27"/>
      <c r="AM7" s="26"/>
      <c r="AN7" s="27"/>
      <c r="AO7" s="26"/>
      <c r="AP7" s="26"/>
      <c r="AQ7" s="46">
        <v>0</v>
      </c>
      <c r="AR7" s="46"/>
      <c r="AS7" s="47"/>
      <c r="AT7" s="26"/>
      <c r="AU7" s="48">
        <f>P7</f>
        <v>0</v>
      </c>
      <c r="AV7" s="26"/>
      <c r="AW7" s="27"/>
      <c r="AX7" s="26"/>
      <c r="AY7" s="27"/>
      <c r="AZ7" s="20">
        <v>60</v>
      </c>
      <c r="BA7" s="49">
        <f>Z7</f>
        <v>0</v>
      </c>
      <c r="BB7" s="26"/>
      <c r="BC7" s="20">
        <v>0</v>
      </c>
      <c r="BD7" s="26">
        <v>0</v>
      </c>
      <c r="BE7" s="26"/>
      <c r="BF7" s="50"/>
      <c r="BG7" s="35">
        <f>AE7+AF7+AG7+AH7+AI7+AJ7+AK7+AL7+AM7+AN7+AO7+AP7+AQ7+AR7+AS7+AT7+AU7+AV7+AW7+AX7+AY7+AZ7+BA7+BB7+BC7+BD7+BE7+BF7</f>
        <v>39480</v>
      </c>
      <c r="BH7" s="35">
        <f>AC7-BG7</f>
        <v>98058</v>
      </c>
    </row>
    <row r="8" spans="1:60" ht="50.25" customHeight="1">
      <c r="A8" s="13">
        <v>4</v>
      </c>
      <c r="B8" s="14">
        <v>52803</v>
      </c>
      <c r="C8" s="15" t="s">
        <v>81</v>
      </c>
      <c r="D8" s="16" t="s">
        <v>82</v>
      </c>
      <c r="E8" s="17">
        <v>10</v>
      </c>
      <c r="F8" s="18">
        <v>1</v>
      </c>
      <c r="G8" s="18">
        <v>1</v>
      </c>
      <c r="H8" s="17">
        <v>31</v>
      </c>
      <c r="I8" s="24">
        <v>77700</v>
      </c>
      <c r="J8" s="17">
        <v>0</v>
      </c>
      <c r="K8" s="19">
        <f t="shared" si="0"/>
        <v>35742</v>
      </c>
      <c r="L8" s="25">
        <v>3600</v>
      </c>
      <c r="M8" s="17">
        <f t="shared" si="1"/>
        <v>1656</v>
      </c>
      <c r="N8" s="25">
        <f>ROUND(I8*9/100,0)</f>
        <v>6993</v>
      </c>
      <c r="O8" s="20">
        <f>ROUND((I8+K8)*14/100,0)</f>
        <v>15882</v>
      </c>
      <c r="P8" s="26"/>
      <c r="Q8" s="27"/>
      <c r="R8" s="27"/>
      <c r="S8" s="27"/>
      <c r="T8" s="27"/>
      <c r="U8" s="27"/>
      <c r="V8" s="27"/>
      <c r="W8" s="27"/>
      <c r="X8" s="27"/>
      <c r="Y8" s="28"/>
      <c r="Z8" s="28"/>
      <c r="AA8" s="28"/>
      <c r="AB8" s="28"/>
      <c r="AC8" s="23">
        <f>SUM(I8:AB8)</f>
        <v>141573</v>
      </c>
      <c r="AD8" s="5"/>
      <c r="AE8" s="27">
        <v>15000</v>
      </c>
      <c r="AF8" s="43"/>
      <c r="AG8" s="44"/>
      <c r="AH8" s="45">
        <f>ROUND((I8+K8)*10/100,0)</f>
        <v>11344</v>
      </c>
      <c r="AI8" s="45">
        <f>O8</f>
        <v>15882</v>
      </c>
      <c r="AJ8" s="26"/>
      <c r="AK8" s="26"/>
      <c r="AL8" s="27"/>
      <c r="AM8" s="26"/>
      <c r="AN8" s="27"/>
      <c r="AO8" s="26"/>
      <c r="AP8" s="26"/>
      <c r="AQ8" s="46">
        <v>0</v>
      </c>
      <c r="AR8" s="46"/>
      <c r="AS8" s="47"/>
      <c r="AT8" s="26"/>
      <c r="AU8" s="48">
        <f>P8</f>
        <v>0</v>
      </c>
      <c r="AV8" s="26"/>
      <c r="AW8" s="27"/>
      <c r="AX8" s="26"/>
      <c r="AY8" s="27"/>
      <c r="AZ8" s="20">
        <v>60</v>
      </c>
      <c r="BA8" s="49">
        <f>Z8</f>
        <v>0</v>
      </c>
      <c r="BB8" s="26"/>
      <c r="BC8" s="20">
        <v>0</v>
      </c>
      <c r="BD8" s="26">
        <v>0</v>
      </c>
      <c r="BE8" s="26"/>
      <c r="BF8" s="50"/>
      <c r="BG8" s="35">
        <f>AE8+AF8+AG8+AH8+AI8+AJ8+AK8+AL8+AM8+AN8+AO8+AP8+AQ8+AR8+AS8+AT8+AU8+AV8+AW8+AX8+AY8+AZ8+BA8+BB8+BC8+BD8+BE8+BF8</f>
        <v>42286</v>
      </c>
      <c r="BH8" s="35">
        <f>AC8-BG8</f>
        <v>99287</v>
      </c>
    </row>
    <row r="9" spans="1:60" ht="41.25" customHeight="1">
      <c r="A9" s="13">
        <v>5</v>
      </c>
      <c r="B9" s="29">
        <v>17401</v>
      </c>
      <c r="C9" s="30" t="s">
        <v>61</v>
      </c>
      <c r="D9" s="30" t="s">
        <v>62</v>
      </c>
      <c r="E9" s="17">
        <v>8</v>
      </c>
      <c r="F9" s="18">
        <v>1</v>
      </c>
      <c r="G9" s="18">
        <v>1</v>
      </c>
      <c r="H9" s="17">
        <v>31</v>
      </c>
      <c r="I9" s="31">
        <v>70000</v>
      </c>
      <c r="J9" s="17">
        <v>0</v>
      </c>
      <c r="K9" s="19">
        <f t="shared" si="0"/>
        <v>32200</v>
      </c>
      <c r="L9" s="25">
        <v>1800</v>
      </c>
      <c r="M9" s="17">
        <f t="shared" si="1"/>
        <v>828</v>
      </c>
      <c r="N9" s="25">
        <f>ROUND(I9*9/100,0)</f>
        <v>6300</v>
      </c>
      <c r="O9" s="20">
        <v>0</v>
      </c>
      <c r="P9" s="26"/>
      <c r="Q9" s="27"/>
      <c r="R9" s="27"/>
      <c r="S9" s="27"/>
      <c r="T9" s="27"/>
      <c r="U9" s="27"/>
      <c r="V9" s="27"/>
      <c r="W9" s="27"/>
      <c r="X9" s="27"/>
      <c r="Y9" s="28"/>
      <c r="Z9" s="28"/>
      <c r="AA9" s="28"/>
      <c r="AB9" s="28"/>
      <c r="AC9" s="23">
        <f t="shared" si="2"/>
        <v>111128</v>
      </c>
      <c r="AD9" s="5"/>
      <c r="AE9" s="27">
        <v>30000</v>
      </c>
      <c r="AF9" s="43"/>
      <c r="AG9" s="44"/>
      <c r="AH9" s="45">
        <f>O9</f>
        <v>0</v>
      </c>
      <c r="AI9" s="45">
        <f>O9</f>
        <v>0</v>
      </c>
      <c r="AJ9" s="26"/>
      <c r="AK9" s="26"/>
      <c r="AL9" s="27"/>
      <c r="AM9" s="26"/>
      <c r="AN9" s="27"/>
      <c r="AO9" s="26"/>
      <c r="AP9" s="26"/>
      <c r="AQ9" s="20">
        <v>6000</v>
      </c>
      <c r="AR9" s="20"/>
      <c r="AS9" s="47"/>
      <c r="AT9" s="26"/>
      <c r="AU9" s="48">
        <f>P9</f>
        <v>0</v>
      </c>
      <c r="AV9" s="26"/>
      <c r="AW9" s="27"/>
      <c r="AX9" s="26"/>
      <c r="AY9" s="27"/>
      <c r="AZ9" s="20">
        <v>60</v>
      </c>
      <c r="BA9" s="49">
        <f>Z9</f>
        <v>0</v>
      </c>
      <c r="BB9" s="26"/>
      <c r="BC9" s="20">
        <v>0</v>
      </c>
      <c r="BD9" s="26">
        <v>0</v>
      </c>
      <c r="BE9" s="26"/>
      <c r="BF9" s="50"/>
      <c r="BG9" s="35">
        <f t="shared" si="3"/>
        <v>36060</v>
      </c>
      <c r="BH9" s="35">
        <f>AC9-BG9</f>
        <v>75068</v>
      </c>
    </row>
    <row r="10" spans="1:60" s="6" customFormat="1" ht="44.25" customHeight="1">
      <c r="A10" s="13">
        <v>6</v>
      </c>
      <c r="B10" s="29">
        <v>76272</v>
      </c>
      <c r="C10" s="30" t="s">
        <v>90</v>
      </c>
      <c r="D10" s="30" t="s">
        <v>66</v>
      </c>
      <c r="E10" s="17">
        <v>8</v>
      </c>
      <c r="F10" s="18">
        <v>1</v>
      </c>
      <c r="G10" s="18">
        <v>1</v>
      </c>
      <c r="H10" s="17">
        <v>31</v>
      </c>
      <c r="I10" s="31">
        <v>53600</v>
      </c>
      <c r="J10" s="17">
        <v>0</v>
      </c>
      <c r="K10" s="19">
        <f t="shared" si="0"/>
        <v>24656</v>
      </c>
      <c r="L10" s="25">
        <v>1800</v>
      </c>
      <c r="M10" s="17">
        <f t="shared" si="1"/>
        <v>828</v>
      </c>
      <c r="N10" s="25">
        <v>0</v>
      </c>
      <c r="O10" s="20">
        <f>ROUND((I10+K10)*14/100,0)</f>
        <v>10956</v>
      </c>
      <c r="P10" s="26"/>
      <c r="Q10" s="27"/>
      <c r="R10" s="27"/>
      <c r="S10" s="27"/>
      <c r="T10" s="27"/>
      <c r="U10" s="27"/>
      <c r="V10" s="27"/>
      <c r="W10" s="27"/>
      <c r="X10" s="27"/>
      <c r="Y10" s="28"/>
      <c r="Z10" s="28"/>
      <c r="AA10" s="28"/>
      <c r="AB10" s="28"/>
      <c r="AC10" s="23">
        <f t="shared" si="2"/>
        <v>91840</v>
      </c>
      <c r="AD10" s="5"/>
      <c r="AE10" s="27">
        <v>3000</v>
      </c>
      <c r="AF10" s="43"/>
      <c r="AG10" s="44"/>
      <c r="AH10" s="45">
        <f>ROUND((I10+K10)*10/100,0)</f>
        <v>7826</v>
      </c>
      <c r="AI10" s="45">
        <f>O10</f>
        <v>10956</v>
      </c>
      <c r="AJ10" s="26"/>
      <c r="AK10" s="26"/>
      <c r="AL10" s="27"/>
      <c r="AM10" s="26"/>
      <c r="AN10" s="27"/>
      <c r="AO10" s="26"/>
      <c r="AP10" s="26"/>
      <c r="AQ10" s="20">
        <v>0</v>
      </c>
      <c r="AR10" s="20"/>
      <c r="AS10" s="47"/>
      <c r="AT10" s="26"/>
      <c r="AU10" s="48">
        <v>0</v>
      </c>
      <c r="AV10" s="26"/>
      <c r="AW10" s="27"/>
      <c r="AX10" s="26"/>
      <c r="AY10" s="27"/>
      <c r="AZ10" s="20">
        <v>60</v>
      </c>
      <c r="BA10" s="49">
        <v>0</v>
      </c>
      <c r="BB10" s="26"/>
      <c r="BC10" s="20">
        <v>440</v>
      </c>
      <c r="BD10" s="26">
        <v>20</v>
      </c>
      <c r="BE10" s="26"/>
      <c r="BF10" s="50"/>
      <c r="BG10" s="35">
        <f t="shared" si="3"/>
        <v>22302</v>
      </c>
      <c r="BH10" s="35">
        <f>AC10-BG10</f>
        <v>69538</v>
      </c>
    </row>
    <row r="11" spans="1:61" ht="31.5" customHeight="1">
      <c r="A11" s="13">
        <v>7</v>
      </c>
      <c r="B11" s="29">
        <v>76271</v>
      </c>
      <c r="C11" s="32" t="s">
        <v>70</v>
      </c>
      <c r="D11" s="14" t="s">
        <v>69</v>
      </c>
      <c r="E11" s="17">
        <v>8</v>
      </c>
      <c r="F11" s="18">
        <v>1</v>
      </c>
      <c r="G11" s="18">
        <v>1</v>
      </c>
      <c r="H11" s="17">
        <v>31</v>
      </c>
      <c r="I11" s="31">
        <v>53600</v>
      </c>
      <c r="J11" s="17">
        <v>0</v>
      </c>
      <c r="K11" s="19">
        <f t="shared" si="0"/>
        <v>24656</v>
      </c>
      <c r="L11" s="25">
        <v>1800</v>
      </c>
      <c r="M11" s="17">
        <f t="shared" si="1"/>
        <v>828</v>
      </c>
      <c r="N11" s="25">
        <v>0</v>
      </c>
      <c r="O11" s="20">
        <f>ROUND((I11+K11)*14/100,0)</f>
        <v>10956</v>
      </c>
      <c r="P11" s="26"/>
      <c r="Q11" s="27"/>
      <c r="R11" s="27"/>
      <c r="S11" s="27"/>
      <c r="T11" s="27"/>
      <c r="U11" s="27"/>
      <c r="V11" s="27"/>
      <c r="W11" s="27"/>
      <c r="X11" s="27"/>
      <c r="Y11" s="28"/>
      <c r="Z11" s="28"/>
      <c r="AA11" s="28"/>
      <c r="AB11" s="28"/>
      <c r="AC11" s="23">
        <f t="shared" si="2"/>
        <v>91840</v>
      </c>
      <c r="AD11" s="5"/>
      <c r="AE11" s="27">
        <v>0</v>
      </c>
      <c r="AF11" s="43"/>
      <c r="AG11" s="44"/>
      <c r="AH11" s="45">
        <f>ROUND((I11+K11)*10/100,0)</f>
        <v>7826</v>
      </c>
      <c r="AI11" s="45">
        <f>O11</f>
        <v>10956</v>
      </c>
      <c r="AJ11" s="26"/>
      <c r="AK11" s="26"/>
      <c r="AL11" s="27"/>
      <c r="AM11" s="26"/>
      <c r="AN11" s="27"/>
      <c r="AO11" s="26"/>
      <c r="AP11" s="26"/>
      <c r="AQ11" s="20">
        <v>0</v>
      </c>
      <c r="AR11" s="20"/>
      <c r="AS11" s="47"/>
      <c r="AT11" s="26"/>
      <c r="AU11" s="48"/>
      <c r="AV11" s="26"/>
      <c r="AW11" s="27"/>
      <c r="AX11" s="26"/>
      <c r="AY11" s="27"/>
      <c r="AZ11" s="20">
        <v>60</v>
      </c>
      <c r="BA11" s="49"/>
      <c r="BB11" s="26"/>
      <c r="BC11" s="20">
        <v>440</v>
      </c>
      <c r="BD11" s="26">
        <v>20</v>
      </c>
      <c r="BE11" s="26"/>
      <c r="BF11" s="50"/>
      <c r="BG11" s="35">
        <f t="shared" si="3"/>
        <v>19302</v>
      </c>
      <c r="BH11" s="35">
        <f>AC11-BG11</f>
        <v>72538</v>
      </c>
      <c r="BI11" s="1">
        <v>0</v>
      </c>
    </row>
    <row r="12" spans="1:60" ht="42.75" customHeight="1">
      <c r="A12" s="13">
        <v>8</v>
      </c>
      <c r="B12" s="21">
        <v>77994</v>
      </c>
      <c r="C12" s="15" t="s">
        <v>83</v>
      </c>
      <c r="D12" s="15" t="s">
        <v>60</v>
      </c>
      <c r="E12" s="17">
        <v>7</v>
      </c>
      <c r="F12" s="19">
        <v>1</v>
      </c>
      <c r="G12" s="19">
        <v>1</v>
      </c>
      <c r="H12" s="17">
        <v>31</v>
      </c>
      <c r="I12" s="31">
        <v>50500</v>
      </c>
      <c r="J12" s="17">
        <v>0</v>
      </c>
      <c r="K12" s="19">
        <f t="shared" si="0"/>
        <v>23230</v>
      </c>
      <c r="L12" s="25">
        <v>1800</v>
      </c>
      <c r="M12" s="17">
        <f t="shared" si="1"/>
        <v>828</v>
      </c>
      <c r="N12" s="25">
        <f aca="true" t="shared" si="4" ref="N12:N26">ROUND(I12*9/100,0)</f>
        <v>4545</v>
      </c>
      <c r="O12" s="20">
        <f>ROUND((I12+K12)*14/100,0)</f>
        <v>10322</v>
      </c>
      <c r="P12" s="26"/>
      <c r="Q12" s="27"/>
      <c r="R12" s="27"/>
      <c r="S12" s="27"/>
      <c r="T12" s="27"/>
      <c r="U12" s="27"/>
      <c r="V12" s="27"/>
      <c r="W12" s="27"/>
      <c r="X12" s="27"/>
      <c r="Y12" s="28"/>
      <c r="Z12" s="28"/>
      <c r="AA12" s="28"/>
      <c r="AB12" s="28"/>
      <c r="AC12" s="23">
        <f t="shared" si="2"/>
        <v>91225</v>
      </c>
      <c r="AD12" s="5"/>
      <c r="AE12" s="27">
        <v>8500</v>
      </c>
      <c r="AF12" s="43"/>
      <c r="AG12" s="44"/>
      <c r="AH12" s="45">
        <f>ROUND((I12+K12)*10/100,0)</f>
        <v>7373</v>
      </c>
      <c r="AI12" s="45">
        <f>O12</f>
        <v>10322</v>
      </c>
      <c r="AJ12" s="26"/>
      <c r="AK12" s="26"/>
      <c r="AL12" s="27"/>
      <c r="AM12" s="26"/>
      <c r="AN12" s="27"/>
      <c r="AO12" s="26"/>
      <c r="AP12" s="26"/>
      <c r="AQ12" s="20">
        <v>0</v>
      </c>
      <c r="AR12" s="20"/>
      <c r="AS12" s="47"/>
      <c r="AT12" s="26"/>
      <c r="AU12" s="48">
        <f>P12</f>
        <v>0</v>
      </c>
      <c r="AV12" s="26"/>
      <c r="AW12" s="27"/>
      <c r="AX12" s="26"/>
      <c r="AY12" s="27"/>
      <c r="AZ12" s="20">
        <v>60</v>
      </c>
      <c r="BA12" s="49">
        <f>Z12</f>
        <v>0</v>
      </c>
      <c r="BB12" s="26"/>
      <c r="BC12" s="20">
        <v>0</v>
      </c>
      <c r="BD12" s="26">
        <v>0</v>
      </c>
      <c r="BE12" s="26"/>
      <c r="BF12" s="50"/>
      <c r="BG12" s="35">
        <f t="shared" si="3"/>
        <v>26255</v>
      </c>
      <c r="BH12" s="35">
        <f>AC12-BG12</f>
        <v>64970</v>
      </c>
    </row>
    <row r="13" spans="1:60" ht="47.25" customHeight="1">
      <c r="A13" s="13">
        <v>9</v>
      </c>
      <c r="B13" s="21">
        <v>56010</v>
      </c>
      <c r="C13" s="15" t="s">
        <v>63</v>
      </c>
      <c r="D13" s="15" t="s">
        <v>64</v>
      </c>
      <c r="E13" s="17">
        <v>7</v>
      </c>
      <c r="F13" s="19">
        <v>1</v>
      </c>
      <c r="G13" s="19">
        <v>1</v>
      </c>
      <c r="H13" s="17">
        <v>31</v>
      </c>
      <c r="I13" s="31">
        <v>56900</v>
      </c>
      <c r="J13" s="17">
        <v>0</v>
      </c>
      <c r="K13" s="19">
        <f t="shared" si="0"/>
        <v>26174</v>
      </c>
      <c r="L13" s="25">
        <v>1800</v>
      </c>
      <c r="M13" s="17">
        <f t="shared" si="1"/>
        <v>828</v>
      </c>
      <c r="N13" s="25">
        <v>0</v>
      </c>
      <c r="O13" s="20">
        <f>ROUND((I13+K13)*14/100,0)</f>
        <v>11630</v>
      </c>
      <c r="P13" s="26"/>
      <c r="Q13" s="27"/>
      <c r="R13" s="27"/>
      <c r="S13" s="27"/>
      <c r="T13" s="27"/>
      <c r="U13" s="27"/>
      <c r="V13" s="27"/>
      <c r="W13" s="27"/>
      <c r="X13" s="27"/>
      <c r="Y13" s="28"/>
      <c r="Z13" s="28"/>
      <c r="AA13" s="28"/>
      <c r="AB13" s="28"/>
      <c r="AC13" s="23">
        <f t="shared" si="2"/>
        <v>97332</v>
      </c>
      <c r="AD13" s="5"/>
      <c r="AE13" s="27">
        <v>7000</v>
      </c>
      <c r="AF13" s="43"/>
      <c r="AG13" s="44"/>
      <c r="AH13" s="45">
        <f>ROUND((I13+K13)*10/100,0)</f>
        <v>8307</v>
      </c>
      <c r="AI13" s="45">
        <f>O13</f>
        <v>11630</v>
      </c>
      <c r="AJ13" s="26"/>
      <c r="AK13" s="26"/>
      <c r="AL13" s="27"/>
      <c r="AM13" s="26"/>
      <c r="AN13" s="27"/>
      <c r="AO13" s="26"/>
      <c r="AP13" s="26"/>
      <c r="AQ13" s="20">
        <v>0</v>
      </c>
      <c r="AR13" s="20"/>
      <c r="AS13" s="47"/>
      <c r="AT13" s="26"/>
      <c r="AU13" s="48">
        <f>P13</f>
        <v>0</v>
      </c>
      <c r="AV13" s="26"/>
      <c r="AW13" s="27"/>
      <c r="AX13" s="26"/>
      <c r="AY13" s="27"/>
      <c r="AZ13" s="20">
        <v>60</v>
      </c>
      <c r="BA13" s="49">
        <f>Z13</f>
        <v>0</v>
      </c>
      <c r="BB13" s="26"/>
      <c r="BC13" s="20">
        <v>660</v>
      </c>
      <c r="BD13" s="26">
        <v>20</v>
      </c>
      <c r="BE13" s="26"/>
      <c r="BF13" s="50"/>
      <c r="BG13" s="35">
        <f t="shared" si="3"/>
        <v>27677</v>
      </c>
      <c r="BH13" s="35">
        <f>AC13-BG13</f>
        <v>69655</v>
      </c>
    </row>
    <row r="14" spans="1:60" ht="40.5" customHeight="1">
      <c r="A14" s="13">
        <v>10</v>
      </c>
      <c r="B14" s="21">
        <v>78853</v>
      </c>
      <c r="C14" s="15" t="s">
        <v>65</v>
      </c>
      <c r="D14" s="15" t="s">
        <v>68</v>
      </c>
      <c r="E14" s="17">
        <v>7</v>
      </c>
      <c r="F14" s="19">
        <v>1</v>
      </c>
      <c r="G14" s="19">
        <v>1</v>
      </c>
      <c r="H14" s="17">
        <v>31</v>
      </c>
      <c r="I14" s="31">
        <v>50500</v>
      </c>
      <c r="J14" s="17">
        <v>0</v>
      </c>
      <c r="K14" s="19">
        <f t="shared" si="0"/>
        <v>23230</v>
      </c>
      <c r="L14" s="25">
        <v>1800</v>
      </c>
      <c r="M14" s="17">
        <f t="shared" si="1"/>
        <v>828</v>
      </c>
      <c r="N14" s="25">
        <v>0</v>
      </c>
      <c r="O14" s="20">
        <f>ROUND((I14+K14)*14/100,0)</f>
        <v>10322</v>
      </c>
      <c r="P14" s="26"/>
      <c r="Q14" s="27"/>
      <c r="R14" s="27"/>
      <c r="S14" s="27"/>
      <c r="T14" s="27"/>
      <c r="U14" s="27"/>
      <c r="V14" s="27"/>
      <c r="W14" s="27"/>
      <c r="X14" s="27"/>
      <c r="Y14" s="28"/>
      <c r="Z14" s="28"/>
      <c r="AA14" s="28"/>
      <c r="AB14" s="28"/>
      <c r="AC14" s="23">
        <f t="shared" si="2"/>
        <v>86680</v>
      </c>
      <c r="AD14" s="5"/>
      <c r="AE14" s="27">
        <v>0</v>
      </c>
      <c r="AF14" s="43"/>
      <c r="AG14" s="44"/>
      <c r="AH14" s="45">
        <f>ROUND((I14+K14)*10/100,0)</f>
        <v>7373</v>
      </c>
      <c r="AI14" s="45">
        <f>O14</f>
        <v>10322</v>
      </c>
      <c r="AJ14" s="26"/>
      <c r="AK14" s="26"/>
      <c r="AL14" s="27"/>
      <c r="AM14" s="26"/>
      <c r="AN14" s="27"/>
      <c r="AO14" s="26"/>
      <c r="AP14" s="26"/>
      <c r="AQ14" s="20">
        <v>0</v>
      </c>
      <c r="AR14" s="20"/>
      <c r="AS14" s="47"/>
      <c r="AT14" s="26"/>
      <c r="AU14" s="48"/>
      <c r="AV14" s="26"/>
      <c r="AW14" s="27"/>
      <c r="AX14" s="26"/>
      <c r="AY14" s="27"/>
      <c r="AZ14" s="20">
        <v>60</v>
      </c>
      <c r="BA14" s="49">
        <v>0</v>
      </c>
      <c r="BB14" s="26"/>
      <c r="BC14" s="20">
        <v>440</v>
      </c>
      <c r="BD14" s="26">
        <v>20</v>
      </c>
      <c r="BE14" s="26"/>
      <c r="BF14" s="50"/>
      <c r="BG14" s="35">
        <f t="shared" si="3"/>
        <v>18215</v>
      </c>
      <c r="BH14" s="35">
        <f>AC14-BG14</f>
        <v>68465</v>
      </c>
    </row>
    <row r="15" spans="1:60" ht="47.25" customHeight="1">
      <c r="A15" s="13">
        <v>11</v>
      </c>
      <c r="B15" s="29">
        <v>30031</v>
      </c>
      <c r="C15" s="30" t="s">
        <v>48</v>
      </c>
      <c r="D15" s="30" t="s">
        <v>49</v>
      </c>
      <c r="E15" s="17">
        <v>8</v>
      </c>
      <c r="F15" s="18">
        <v>1</v>
      </c>
      <c r="G15" s="18">
        <v>1</v>
      </c>
      <c r="H15" s="17">
        <v>31</v>
      </c>
      <c r="I15" s="31">
        <v>78800</v>
      </c>
      <c r="J15" s="17">
        <v>0</v>
      </c>
      <c r="K15" s="19">
        <f t="shared" si="0"/>
        <v>36248</v>
      </c>
      <c r="L15" s="25">
        <v>1800</v>
      </c>
      <c r="M15" s="17">
        <f t="shared" si="1"/>
        <v>828</v>
      </c>
      <c r="N15" s="25">
        <f t="shared" si="4"/>
        <v>7092</v>
      </c>
      <c r="O15" s="20">
        <v>0</v>
      </c>
      <c r="P15" s="26"/>
      <c r="Q15" s="27"/>
      <c r="R15" s="27"/>
      <c r="S15" s="27"/>
      <c r="T15" s="27"/>
      <c r="U15" s="27"/>
      <c r="V15" s="27"/>
      <c r="W15" s="27"/>
      <c r="X15" s="27"/>
      <c r="Y15" s="28"/>
      <c r="Z15" s="28"/>
      <c r="AA15" s="28"/>
      <c r="AB15" s="28"/>
      <c r="AC15" s="23">
        <f t="shared" si="2"/>
        <v>124768</v>
      </c>
      <c r="AD15" s="5"/>
      <c r="AE15" s="27">
        <v>20000</v>
      </c>
      <c r="AF15" s="43"/>
      <c r="AG15" s="44"/>
      <c r="AH15" s="45">
        <f>O15</f>
        <v>0</v>
      </c>
      <c r="AI15" s="45">
        <f>O15</f>
        <v>0</v>
      </c>
      <c r="AJ15" s="26"/>
      <c r="AK15" s="26"/>
      <c r="AL15" s="27"/>
      <c r="AM15" s="26"/>
      <c r="AN15" s="27"/>
      <c r="AO15" s="26"/>
      <c r="AP15" s="26"/>
      <c r="AQ15" s="20">
        <v>12000</v>
      </c>
      <c r="AR15" s="20"/>
      <c r="AS15" s="47"/>
      <c r="AT15" s="26"/>
      <c r="AU15" s="48">
        <f>P15</f>
        <v>0</v>
      </c>
      <c r="AV15" s="26"/>
      <c r="AW15" s="27"/>
      <c r="AX15" s="26"/>
      <c r="AY15" s="27"/>
      <c r="AZ15" s="20">
        <v>60</v>
      </c>
      <c r="BA15" s="49">
        <v>0</v>
      </c>
      <c r="BB15" s="26">
        <v>0</v>
      </c>
      <c r="BC15" s="20">
        <v>0</v>
      </c>
      <c r="BD15" s="26">
        <v>0</v>
      </c>
      <c r="BE15" s="26"/>
      <c r="BF15" s="50"/>
      <c r="BG15" s="35">
        <f t="shared" si="3"/>
        <v>32060</v>
      </c>
      <c r="BH15" s="35">
        <f>AC15-BG15</f>
        <v>92708</v>
      </c>
    </row>
    <row r="16" spans="1:60" ht="30" customHeight="1">
      <c r="A16" s="13">
        <v>12</v>
      </c>
      <c r="B16" s="29">
        <v>30390</v>
      </c>
      <c r="C16" s="30" t="s">
        <v>84</v>
      </c>
      <c r="D16" s="15" t="s">
        <v>85</v>
      </c>
      <c r="E16" s="17">
        <v>8</v>
      </c>
      <c r="F16" s="18">
        <v>1</v>
      </c>
      <c r="G16" s="18">
        <v>1</v>
      </c>
      <c r="H16" s="17">
        <v>31</v>
      </c>
      <c r="I16" s="31">
        <v>64100</v>
      </c>
      <c r="J16" s="17">
        <v>0</v>
      </c>
      <c r="K16" s="19">
        <f t="shared" si="0"/>
        <v>29486</v>
      </c>
      <c r="L16" s="25">
        <v>1800</v>
      </c>
      <c r="M16" s="17">
        <f t="shared" si="1"/>
        <v>828</v>
      </c>
      <c r="N16" s="25">
        <f t="shared" si="4"/>
        <v>5769</v>
      </c>
      <c r="O16" s="20">
        <v>0</v>
      </c>
      <c r="P16" s="26"/>
      <c r="Q16" s="27"/>
      <c r="R16" s="27"/>
      <c r="S16" s="27"/>
      <c r="T16" s="27"/>
      <c r="U16" s="27"/>
      <c r="V16" s="27"/>
      <c r="W16" s="27"/>
      <c r="X16" s="27"/>
      <c r="Y16" s="28"/>
      <c r="Z16" s="28"/>
      <c r="AA16" s="28"/>
      <c r="AB16" s="28"/>
      <c r="AC16" s="23">
        <f>SUM(I16:AB16)</f>
        <v>101983</v>
      </c>
      <c r="AD16" s="5"/>
      <c r="AE16" s="27">
        <v>10000</v>
      </c>
      <c r="AF16" s="43"/>
      <c r="AG16" s="44"/>
      <c r="AH16" s="45">
        <v>0</v>
      </c>
      <c r="AI16" s="45">
        <f>O16</f>
        <v>0</v>
      </c>
      <c r="AJ16" s="26"/>
      <c r="AK16" s="26"/>
      <c r="AL16" s="27"/>
      <c r="AM16" s="26"/>
      <c r="AN16" s="27"/>
      <c r="AO16" s="26"/>
      <c r="AP16" s="26"/>
      <c r="AQ16" s="20">
        <v>10000</v>
      </c>
      <c r="AR16" s="20"/>
      <c r="AS16" s="47"/>
      <c r="AT16" s="26"/>
      <c r="AU16" s="48"/>
      <c r="AV16" s="26"/>
      <c r="AW16" s="27"/>
      <c r="AX16" s="26"/>
      <c r="AY16" s="27"/>
      <c r="AZ16" s="20">
        <v>60</v>
      </c>
      <c r="BA16" s="49">
        <v>0</v>
      </c>
      <c r="BB16" s="26"/>
      <c r="BC16" s="20">
        <v>0</v>
      </c>
      <c r="BD16" s="26">
        <v>0</v>
      </c>
      <c r="BE16" s="26"/>
      <c r="BF16" s="50"/>
      <c r="BG16" s="35">
        <f>AE16+AF16+AG16+AH16+AI16+AJ16+AK16+AL16+AM16+AN16+AO16+AP16+AQ16+AR16+AS16+AT16+AU16+AV16+AW16+AX16+AY16+AZ16+BA16+BB16+BC16+BD16+BE16+BF16</f>
        <v>20060</v>
      </c>
      <c r="BH16" s="35">
        <f>AC16-BG16</f>
        <v>81923</v>
      </c>
    </row>
    <row r="17" spans="1:60" ht="29.25" customHeight="1">
      <c r="A17" s="13">
        <v>13</v>
      </c>
      <c r="B17" s="29">
        <v>50356</v>
      </c>
      <c r="C17" s="30" t="s">
        <v>76</v>
      </c>
      <c r="D17" s="30" t="s">
        <v>78</v>
      </c>
      <c r="E17" s="17">
        <v>8</v>
      </c>
      <c r="F17" s="18">
        <v>1</v>
      </c>
      <c r="G17" s="18">
        <v>1</v>
      </c>
      <c r="H17" s="17">
        <v>31</v>
      </c>
      <c r="I17" s="31">
        <v>72100</v>
      </c>
      <c r="J17" s="17">
        <v>0</v>
      </c>
      <c r="K17" s="19">
        <f t="shared" si="0"/>
        <v>33166</v>
      </c>
      <c r="L17" s="25">
        <v>1800</v>
      </c>
      <c r="M17" s="17">
        <f t="shared" si="1"/>
        <v>828</v>
      </c>
      <c r="N17" s="25">
        <f t="shared" si="4"/>
        <v>6489</v>
      </c>
      <c r="O17" s="20">
        <f>ROUND((I17+K17)*14/100,0)</f>
        <v>14737</v>
      </c>
      <c r="P17" s="26"/>
      <c r="Q17" s="27"/>
      <c r="R17" s="27"/>
      <c r="S17" s="27"/>
      <c r="T17" s="27"/>
      <c r="U17" s="27"/>
      <c r="V17" s="27"/>
      <c r="W17" s="27"/>
      <c r="X17" s="27"/>
      <c r="Y17" s="28"/>
      <c r="Z17" s="28"/>
      <c r="AA17" s="28"/>
      <c r="AB17" s="28"/>
      <c r="AC17" s="23">
        <f t="shared" si="2"/>
        <v>129120</v>
      </c>
      <c r="AD17" s="5"/>
      <c r="AE17" s="27">
        <v>10000</v>
      </c>
      <c r="AF17" s="43"/>
      <c r="AG17" s="44"/>
      <c r="AH17" s="45">
        <f aca="true" t="shared" si="5" ref="AH17:AH26">ROUND((I17+K17)*10/100,0)</f>
        <v>10527</v>
      </c>
      <c r="AI17" s="51">
        <f>O17</f>
        <v>14737</v>
      </c>
      <c r="AJ17" s="26"/>
      <c r="AK17" s="26"/>
      <c r="AL17" s="27"/>
      <c r="AM17" s="26"/>
      <c r="AN17" s="27"/>
      <c r="AO17" s="26"/>
      <c r="AP17" s="26"/>
      <c r="AQ17" s="20">
        <v>0</v>
      </c>
      <c r="AR17" s="20"/>
      <c r="AS17" s="47"/>
      <c r="AT17" s="26"/>
      <c r="AU17" s="48">
        <v>0</v>
      </c>
      <c r="AV17" s="26"/>
      <c r="AW17" s="27"/>
      <c r="AX17" s="26"/>
      <c r="AY17" s="27"/>
      <c r="AZ17" s="20">
        <v>60</v>
      </c>
      <c r="BA17" s="48">
        <v>0</v>
      </c>
      <c r="BB17" s="26"/>
      <c r="BC17" s="20">
        <v>0</v>
      </c>
      <c r="BD17" s="26">
        <v>0</v>
      </c>
      <c r="BE17" s="26"/>
      <c r="BF17" s="50"/>
      <c r="BG17" s="35">
        <f t="shared" si="3"/>
        <v>35324</v>
      </c>
      <c r="BH17" s="35">
        <f>AC17-BG17</f>
        <v>93796</v>
      </c>
    </row>
    <row r="18" spans="1:60" s="6" customFormat="1" ht="45.75" customHeight="1">
      <c r="A18" s="13">
        <v>14</v>
      </c>
      <c r="B18" s="21">
        <v>62620</v>
      </c>
      <c r="C18" s="15" t="s">
        <v>98</v>
      </c>
      <c r="D18" s="15" t="s">
        <v>50</v>
      </c>
      <c r="E18" s="17">
        <v>7</v>
      </c>
      <c r="F18" s="19">
        <v>1</v>
      </c>
      <c r="G18" s="19">
        <v>1</v>
      </c>
      <c r="H18" s="17">
        <v>31</v>
      </c>
      <c r="I18" s="31">
        <v>55200</v>
      </c>
      <c r="J18" s="17">
        <v>0</v>
      </c>
      <c r="K18" s="19">
        <f t="shared" si="0"/>
        <v>25392</v>
      </c>
      <c r="L18" s="25">
        <v>3600</v>
      </c>
      <c r="M18" s="17">
        <f t="shared" si="1"/>
        <v>1656</v>
      </c>
      <c r="N18" s="25">
        <v>0</v>
      </c>
      <c r="O18" s="20">
        <f aca="true" t="shared" si="6" ref="O18:O26">ROUND((I18+K18)*14/100,0)</f>
        <v>11283</v>
      </c>
      <c r="P18" s="26"/>
      <c r="Q18" s="27"/>
      <c r="R18" s="27"/>
      <c r="S18" s="27"/>
      <c r="T18" s="27"/>
      <c r="U18" s="27"/>
      <c r="V18" s="27"/>
      <c r="W18" s="27"/>
      <c r="X18" s="27"/>
      <c r="Y18" s="28"/>
      <c r="Z18" s="28"/>
      <c r="AA18" s="28"/>
      <c r="AB18" s="28"/>
      <c r="AC18" s="23">
        <f t="shared" si="2"/>
        <v>97131</v>
      </c>
      <c r="AD18" s="5"/>
      <c r="AE18" s="27">
        <v>8000</v>
      </c>
      <c r="AF18" s="43"/>
      <c r="AG18" s="44"/>
      <c r="AH18" s="45">
        <f t="shared" si="5"/>
        <v>8059</v>
      </c>
      <c r="AI18" s="45">
        <f>O18</f>
        <v>11283</v>
      </c>
      <c r="AJ18" s="26"/>
      <c r="AK18" s="26"/>
      <c r="AL18" s="27"/>
      <c r="AM18" s="26"/>
      <c r="AN18" s="27"/>
      <c r="AO18" s="26"/>
      <c r="AP18" s="26"/>
      <c r="AQ18" s="20">
        <v>0</v>
      </c>
      <c r="AR18" s="20"/>
      <c r="AS18" s="47"/>
      <c r="AT18" s="26"/>
      <c r="AU18" s="48">
        <f aca="true" t="shared" si="7" ref="AU18:AU27">P18</f>
        <v>0</v>
      </c>
      <c r="AV18" s="26"/>
      <c r="AW18" s="27"/>
      <c r="AX18" s="26"/>
      <c r="AY18" s="27"/>
      <c r="AZ18" s="20">
        <v>60</v>
      </c>
      <c r="BA18" s="49">
        <f>Z18</f>
        <v>0</v>
      </c>
      <c r="BB18" s="26"/>
      <c r="BC18" s="20">
        <v>660</v>
      </c>
      <c r="BD18" s="26">
        <v>20</v>
      </c>
      <c r="BE18" s="26"/>
      <c r="BF18" s="50"/>
      <c r="BG18" s="35">
        <f t="shared" si="3"/>
        <v>28082</v>
      </c>
      <c r="BH18" s="35">
        <f>AC18-BG18</f>
        <v>69049</v>
      </c>
    </row>
    <row r="19" spans="1:60" ht="38.25" customHeight="1">
      <c r="A19" s="13">
        <v>15</v>
      </c>
      <c r="B19" s="21">
        <v>9487</v>
      </c>
      <c r="C19" s="15" t="s">
        <v>52</v>
      </c>
      <c r="D19" s="15" t="s">
        <v>93</v>
      </c>
      <c r="E19" s="17">
        <v>7</v>
      </c>
      <c r="F19" s="19">
        <v>1</v>
      </c>
      <c r="G19" s="19">
        <v>1</v>
      </c>
      <c r="H19" s="17">
        <v>31</v>
      </c>
      <c r="I19" s="31">
        <v>53600</v>
      </c>
      <c r="J19" s="17">
        <v>0</v>
      </c>
      <c r="K19" s="19">
        <f t="shared" si="0"/>
        <v>24656</v>
      </c>
      <c r="L19" s="25">
        <v>1800</v>
      </c>
      <c r="M19" s="17">
        <f t="shared" si="1"/>
        <v>828</v>
      </c>
      <c r="N19" s="25">
        <v>0</v>
      </c>
      <c r="O19" s="20">
        <f t="shared" si="6"/>
        <v>10956</v>
      </c>
      <c r="P19" s="26"/>
      <c r="Q19" s="27"/>
      <c r="R19" s="27"/>
      <c r="S19" s="27"/>
      <c r="T19" s="27"/>
      <c r="U19" s="27"/>
      <c r="V19" s="27"/>
      <c r="W19" s="27"/>
      <c r="X19" s="27"/>
      <c r="Y19" s="28"/>
      <c r="Z19" s="28"/>
      <c r="AA19" s="28"/>
      <c r="AB19" s="28"/>
      <c r="AC19" s="23">
        <f t="shared" si="2"/>
        <v>91840</v>
      </c>
      <c r="AD19" s="5"/>
      <c r="AE19" s="27">
        <v>7000</v>
      </c>
      <c r="AF19" s="43"/>
      <c r="AG19" s="44"/>
      <c r="AH19" s="45">
        <f t="shared" si="5"/>
        <v>7826</v>
      </c>
      <c r="AI19" s="45">
        <f>O19</f>
        <v>10956</v>
      </c>
      <c r="AJ19" s="26"/>
      <c r="AK19" s="26"/>
      <c r="AL19" s="27"/>
      <c r="AM19" s="26"/>
      <c r="AN19" s="27"/>
      <c r="AO19" s="26"/>
      <c r="AP19" s="26"/>
      <c r="AQ19" s="20">
        <v>0</v>
      </c>
      <c r="AR19" s="20"/>
      <c r="AS19" s="47"/>
      <c r="AT19" s="26"/>
      <c r="AU19" s="48">
        <f t="shared" si="7"/>
        <v>0</v>
      </c>
      <c r="AV19" s="26"/>
      <c r="AW19" s="27"/>
      <c r="AX19" s="26"/>
      <c r="AY19" s="27"/>
      <c r="AZ19" s="20">
        <v>60</v>
      </c>
      <c r="BA19" s="49">
        <f>Z19</f>
        <v>0</v>
      </c>
      <c r="BB19" s="26"/>
      <c r="BC19" s="20">
        <v>660</v>
      </c>
      <c r="BD19" s="26">
        <v>20</v>
      </c>
      <c r="BE19" s="26"/>
      <c r="BF19" s="50"/>
      <c r="BG19" s="35">
        <f t="shared" si="3"/>
        <v>26522</v>
      </c>
      <c r="BH19" s="35">
        <f>AC19-BG19</f>
        <v>65318</v>
      </c>
    </row>
    <row r="20" spans="1:60" ht="63.75" customHeight="1">
      <c r="A20" s="13">
        <v>16</v>
      </c>
      <c r="B20" s="21">
        <v>102209</v>
      </c>
      <c r="C20" s="15" t="s">
        <v>100</v>
      </c>
      <c r="D20" s="15" t="s">
        <v>101</v>
      </c>
      <c r="E20" s="17">
        <v>7</v>
      </c>
      <c r="F20" s="19">
        <v>1</v>
      </c>
      <c r="G20" s="19">
        <v>1</v>
      </c>
      <c r="H20" s="17">
        <v>31</v>
      </c>
      <c r="I20" s="31">
        <v>44900</v>
      </c>
      <c r="J20" s="17">
        <v>0</v>
      </c>
      <c r="K20" s="19">
        <f t="shared" si="0"/>
        <v>20654</v>
      </c>
      <c r="L20" s="25">
        <v>1800</v>
      </c>
      <c r="M20" s="17">
        <f t="shared" si="1"/>
        <v>828</v>
      </c>
      <c r="N20" s="25">
        <f t="shared" si="4"/>
        <v>4041</v>
      </c>
      <c r="O20" s="20">
        <v>0</v>
      </c>
      <c r="P20" s="26"/>
      <c r="Q20" s="27"/>
      <c r="R20" s="27"/>
      <c r="S20" s="27"/>
      <c r="T20" s="27"/>
      <c r="U20" s="27"/>
      <c r="V20" s="27"/>
      <c r="W20" s="27"/>
      <c r="X20" s="27"/>
      <c r="Y20" s="28"/>
      <c r="Z20" s="28"/>
      <c r="AA20" s="28"/>
      <c r="AB20" s="28"/>
      <c r="AC20" s="23">
        <f t="shared" si="2"/>
        <v>72223</v>
      </c>
      <c r="AD20" s="5"/>
      <c r="AE20" s="27">
        <v>0</v>
      </c>
      <c r="AF20" s="43"/>
      <c r="AG20" s="44"/>
      <c r="AH20" s="45">
        <v>0</v>
      </c>
      <c r="AI20" s="45">
        <v>0</v>
      </c>
      <c r="AJ20" s="26"/>
      <c r="AK20" s="26"/>
      <c r="AL20" s="27"/>
      <c r="AM20" s="26"/>
      <c r="AN20" s="27"/>
      <c r="AO20" s="26"/>
      <c r="AP20" s="26"/>
      <c r="AQ20" s="20">
        <v>0</v>
      </c>
      <c r="AR20" s="20"/>
      <c r="AS20" s="47"/>
      <c r="AT20" s="26"/>
      <c r="AU20" s="48">
        <v>0</v>
      </c>
      <c r="AV20" s="26"/>
      <c r="AW20" s="27"/>
      <c r="AX20" s="26"/>
      <c r="AY20" s="27"/>
      <c r="AZ20" s="20">
        <v>60</v>
      </c>
      <c r="BA20" s="49">
        <v>0</v>
      </c>
      <c r="BB20" s="26">
        <v>0</v>
      </c>
      <c r="BC20" s="20">
        <v>0</v>
      </c>
      <c r="BD20" s="26">
        <v>0</v>
      </c>
      <c r="BE20" s="26"/>
      <c r="BF20" s="50"/>
      <c r="BG20" s="35">
        <f t="shared" si="3"/>
        <v>60</v>
      </c>
      <c r="BH20" s="35">
        <f>AC20-BG20</f>
        <v>72163</v>
      </c>
    </row>
    <row r="21" spans="1:60" ht="63.75" customHeight="1">
      <c r="A21" s="13">
        <v>17</v>
      </c>
      <c r="B21" s="21">
        <v>102211</v>
      </c>
      <c r="C21" s="15" t="s">
        <v>102</v>
      </c>
      <c r="D21" s="15" t="s">
        <v>103</v>
      </c>
      <c r="E21" s="17">
        <v>7</v>
      </c>
      <c r="F21" s="19">
        <v>1</v>
      </c>
      <c r="G21" s="19">
        <v>1</v>
      </c>
      <c r="H21" s="17">
        <v>31</v>
      </c>
      <c r="I21" s="31">
        <v>37658</v>
      </c>
      <c r="J21" s="17">
        <v>0</v>
      </c>
      <c r="K21" s="19">
        <f t="shared" si="0"/>
        <v>17323</v>
      </c>
      <c r="L21" s="25">
        <v>1800</v>
      </c>
      <c r="M21" s="17">
        <f t="shared" si="1"/>
        <v>828</v>
      </c>
      <c r="N21" s="25">
        <f t="shared" si="4"/>
        <v>3389</v>
      </c>
      <c r="O21" s="20">
        <f t="shared" si="6"/>
        <v>7697</v>
      </c>
      <c r="P21" s="26"/>
      <c r="Q21" s="27"/>
      <c r="R21" s="27"/>
      <c r="S21" s="27"/>
      <c r="T21" s="27"/>
      <c r="U21" s="27"/>
      <c r="V21" s="27"/>
      <c r="W21" s="27"/>
      <c r="X21" s="27"/>
      <c r="Y21" s="28"/>
      <c r="Z21" s="28"/>
      <c r="AA21" s="28"/>
      <c r="AB21" s="28"/>
      <c r="AC21" s="23">
        <f t="shared" si="2"/>
        <v>68695</v>
      </c>
      <c r="AD21" s="5"/>
      <c r="AE21" s="27">
        <v>0</v>
      </c>
      <c r="AF21" s="43"/>
      <c r="AG21" s="44"/>
      <c r="AH21" s="45">
        <f t="shared" si="5"/>
        <v>5498</v>
      </c>
      <c r="AI21" s="45">
        <v>7697</v>
      </c>
      <c r="AJ21" s="26"/>
      <c r="AK21" s="26"/>
      <c r="AL21" s="27"/>
      <c r="AM21" s="26"/>
      <c r="AN21" s="27"/>
      <c r="AO21" s="26"/>
      <c r="AP21" s="26"/>
      <c r="AQ21" s="20">
        <v>0</v>
      </c>
      <c r="AR21" s="20"/>
      <c r="AS21" s="47"/>
      <c r="AT21" s="26"/>
      <c r="AU21" s="48">
        <v>0</v>
      </c>
      <c r="AV21" s="26"/>
      <c r="AW21" s="27"/>
      <c r="AX21" s="26"/>
      <c r="AY21" s="27"/>
      <c r="AZ21" s="20">
        <v>60</v>
      </c>
      <c r="BA21" s="49">
        <v>0</v>
      </c>
      <c r="BB21" s="26"/>
      <c r="BC21" s="20">
        <v>0</v>
      </c>
      <c r="BD21" s="26">
        <v>0</v>
      </c>
      <c r="BE21" s="26"/>
      <c r="BF21" s="50"/>
      <c r="BG21" s="35">
        <v>13255</v>
      </c>
      <c r="BH21" s="35">
        <f>AC21-BG21</f>
        <v>55440</v>
      </c>
    </row>
    <row r="22" spans="1:60" ht="33.75" customHeight="1">
      <c r="A22" s="13">
        <v>18</v>
      </c>
      <c r="B22" s="21">
        <v>51592</v>
      </c>
      <c r="C22" s="15" t="s">
        <v>88</v>
      </c>
      <c r="D22" s="15" t="s">
        <v>89</v>
      </c>
      <c r="E22" s="17">
        <v>7</v>
      </c>
      <c r="F22" s="19">
        <v>1</v>
      </c>
      <c r="G22" s="19">
        <v>1</v>
      </c>
      <c r="H22" s="17">
        <v>31</v>
      </c>
      <c r="I22" s="31">
        <v>56900</v>
      </c>
      <c r="J22" s="17">
        <v>0</v>
      </c>
      <c r="K22" s="19">
        <f t="shared" si="0"/>
        <v>26174</v>
      </c>
      <c r="L22" s="25">
        <v>1800</v>
      </c>
      <c r="M22" s="17">
        <f t="shared" si="1"/>
        <v>828</v>
      </c>
      <c r="N22" s="25">
        <f t="shared" si="4"/>
        <v>5121</v>
      </c>
      <c r="O22" s="20">
        <f>ROUND((I22+K22)*14/100,0)</f>
        <v>11630</v>
      </c>
      <c r="P22" s="26"/>
      <c r="Q22" s="27"/>
      <c r="R22" s="27"/>
      <c r="S22" s="27"/>
      <c r="T22" s="27"/>
      <c r="U22" s="27"/>
      <c r="V22" s="27"/>
      <c r="W22" s="27"/>
      <c r="X22" s="27"/>
      <c r="Y22" s="28"/>
      <c r="Z22" s="28"/>
      <c r="AA22" s="28"/>
      <c r="AB22" s="28"/>
      <c r="AC22" s="23">
        <f>SUM(I22:AB22)</f>
        <v>102453</v>
      </c>
      <c r="AD22" s="5"/>
      <c r="AE22" s="27">
        <v>10000</v>
      </c>
      <c r="AF22" s="43"/>
      <c r="AG22" s="44"/>
      <c r="AH22" s="45">
        <f>ROUND((I22+K22)*10/100,0)</f>
        <v>8307</v>
      </c>
      <c r="AI22" s="45">
        <f>O22</f>
        <v>11630</v>
      </c>
      <c r="AJ22" s="26"/>
      <c r="AK22" s="26"/>
      <c r="AL22" s="27"/>
      <c r="AM22" s="26"/>
      <c r="AN22" s="27"/>
      <c r="AO22" s="26"/>
      <c r="AP22" s="26"/>
      <c r="AQ22" s="20">
        <v>0</v>
      </c>
      <c r="AR22" s="20"/>
      <c r="AS22" s="47"/>
      <c r="AT22" s="26"/>
      <c r="AU22" s="48">
        <f t="shared" si="7"/>
        <v>0</v>
      </c>
      <c r="AV22" s="26"/>
      <c r="AW22" s="27"/>
      <c r="AX22" s="26"/>
      <c r="AY22" s="27"/>
      <c r="AZ22" s="20">
        <v>60</v>
      </c>
      <c r="BA22" s="49">
        <f>Z22</f>
        <v>0</v>
      </c>
      <c r="BB22" s="26"/>
      <c r="BC22" s="20">
        <v>0</v>
      </c>
      <c r="BD22" s="26">
        <v>0</v>
      </c>
      <c r="BE22" s="26"/>
      <c r="BF22" s="50"/>
      <c r="BG22" s="35">
        <f>AE22+AF22+AG22+AH22+AI22+AJ22+AK22+AL22+AM22+AN22+AO22+AP22+AQ22+AR22+AS22+AT22+AU22+AV22+AW22+AX22+AY22+AZ22+BA22+BB22+BC22+BD22+BE22+BF22</f>
        <v>29997</v>
      </c>
      <c r="BH22" s="35">
        <f>AC22-BG22</f>
        <v>72456</v>
      </c>
    </row>
    <row r="23" spans="1:60" ht="45.75" customHeight="1">
      <c r="A23" s="13">
        <v>19</v>
      </c>
      <c r="B23" s="14">
        <v>60900</v>
      </c>
      <c r="C23" s="30" t="s">
        <v>59</v>
      </c>
      <c r="D23" s="30" t="s">
        <v>51</v>
      </c>
      <c r="E23" s="17">
        <v>6</v>
      </c>
      <c r="F23" s="18">
        <v>6</v>
      </c>
      <c r="G23" s="19">
        <v>6</v>
      </c>
      <c r="H23" s="17">
        <v>31</v>
      </c>
      <c r="I23" s="33">
        <v>46200</v>
      </c>
      <c r="J23" s="17">
        <v>0</v>
      </c>
      <c r="K23" s="19">
        <f t="shared" si="0"/>
        <v>21252</v>
      </c>
      <c r="L23" s="25">
        <v>1800</v>
      </c>
      <c r="M23" s="17">
        <f t="shared" si="1"/>
        <v>828</v>
      </c>
      <c r="N23" s="25">
        <v>0</v>
      </c>
      <c r="O23" s="20">
        <f t="shared" si="6"/>
        <v>9443</v>
      </c>
      <c r="P23" s="26"/>
      <c r="Q23" s="27"/>
      <c r="R23" s="27"/>
      <c r="S23" s="27"/>
      <c r="T23" s="27"/>
      <c r="U23" s="27"/>
      <c r="V23" s="27"/>
      <c r="W23" s="27"/>
      <c r="X23" s="27"/>
      <c r="Y23" s="28"/>
      <c r="Z23" s="28"/>
      <c r="AA23" s="28"/>
      <c r="AB23" s="28"/>
      <c r="AC23" s="23">
        <f t="shared" si="2"/>
        <v>79523</v>
      </c>
      <c r="AD23" s="5"/>
      <c r="AE23" s="27">
        <v>6000</v>
      </c>
      <c r="AF23" s="43"/>
      <c r="AG23" s="44"/>
      <c r="AH23" s="45">
        <f t="shared" si="5"/>
        <v>6745</v>
      </c>
      <c r="AI23" s="45">
        <f aca="true" t="shared" si="8" ref="AI23:AI31">O23</f>
        <v>9443</v>
      </c>
      <c r="AJ23" s="26"/>
      <c r="AK23" s="26"/>
      <c r="AL23" s="27"/>
      <c r="AM23" s="26"/>
      <c r="AN23" s="27"/>
      <c r="AO23" s="26"/>
      <c r="AP23" s="26"/>
      <c r="AQ23" s="46">
        <v>0</v>
      </c>
      <c r="AR23" s="46"/>
      <c r="AS23" s="47"/>
      <c r="AT23" s="26"/>
      <c r="AU23" s="48">
        <f t="shared" si="7"/>
        <v>0</v>
      </c>
      <c r="AV23" s="26"/>
      <c r="AW23" s="52" t="s">
        <v>99</v>
      </c>
      <c r="AX23" s="26"/>
      <c r="AY23" s="27"/>
      <c r="AZ23" s="20">
        <v>60</v>
      </c>
      <c r="BA23" s="49">
        <f>Z23</f>
        <v>0</v>
      </c>
      <c r="BB23" s="26"/>
      <c r="BC23" s="20">
        <v>660</v>
      </c>
      <c r="BD23" s="26">
        <v>20</v>
      </c>
      <c r="BE23" s="26"/>
      <c r="BF23" s="26">
        <v>6000</v>
      </c>
      <c r="BG23" s="35">
        <f t="shared" si="3"/>
        <v>28928</v>
      </c>
      <c r="BH23" s="35">
        <f>AC23-BG23</f>
        <v>50595</v>
      </c>
    </row>
    <row r="24" spans="1:60" ht="42" customHeight="1">
      <c r="A24" s="13">
        <v>20</v>
      </c>
      <c r="B24" s="14">
        <v>74744</v>
      </c>
      <c r="C24" s="30" t="s">
        <v>77</v>
      </c>
      <c r="D24" s="30" t="s">
        <v>51</v>
      </c>
      <c r="E24" s="17">
        <v>6</v>
      </c>
      <c r="F24" s="18">
        <v>6</v>
      </c>
      <c r="G24" s="19">
        <v>6</v>
      </c>
      <c r="H24" s="17">
        <v>31</v>
      </c>
      <c r="I24" s="33">
        <v>41100</v>
      </c>
      <c r="J24" s="17">
        <v>0</v>
      </c>
      <c r="K24" s="19">
        <f t="shared" si="0"/>
        <v>18906</v>
      </c>
      <c r="L24" s="25">
        <v>1800</v>
      </c>
      <c r="M24" s="17">
        <f t="shared" si="1"/>
        <v>828</v>
      </c>
      <c r="N24" s="25">
        <f t="shared" si="4"/>
        <v>3699</v>
      </c>
      <c r="O24" s="20">
        <f>ROUND((I24+K24)*14/100,0)</f>
        <v>8401</v>
      </c>
      <c r="P24" s="26"/>
      <c r="Q24" s="27"/>
      <c r="R24" s="27"/>
      <c r="S24" s="27"/>
      <c r="T24" s="27"/>
      <c r="U24" s="27"/>
      <c r="V24" s="27"/>
      <c r="W24" s="27"/>
      <c r="X24" s="27"/>
      <c r="Y24" s="28"/>
      <c r="Z24" s="28"/>
      <c r="AA24" s="28"/>
      <c r="AB24" s="28"/>
      <c r="AC24" s="23">
        <f t="shared" si="2"/>
        <v>74734</v>
      </c>
      <c r="AD24" s="5"/>
      <c r="AE24" s="27">
        <v>4000</v>
      </c>
      <c r="AF24" s="43"/>
      <c r="AG24" s="44"/>
      <c r="AH24" s="45">
        <f t="shared" si="5"/>
        <v>6001</v>
      </c>
      <c r="AI24" s="45">
        <f t="shared" si="8"/>
        <v>8401</v>
      </c>
      <c r="AJ24" s="26"/>
      <c r="AK24" s="26"/>
      <c r="AL24" s="27"/>
      <c r="AM24" s="26"/>
      <c r="AN24" s="27"/>
      <c r="AO24" s="26"/>
      <c r="AP24" s="26"/>
      <c r="AQ24" s="46">
        <v>0</v>
      </c>
      <c r="AR24" s="46"/>
      <c r="AS24" s="47"/>
      <c r="AT24" s="26"/>
      <c r="AU24" s="48">
        <f t="shared" si="7"/>
        <v>0</v>
      </c>
      <c r="AV24" s="26"/>
      <c r="AW24" s="27"/>
      <c r="AX24" s="26"/>
      <c r="AY24" s="27"/>
      <c r="AZ24" s="20">
        <v>60</v>
      </c>
      <c r="BA24" s="48">
        <f>V24</f>
        <v>0</v>
      </c>
      <c r="BB24" s="26"/>
      <c r="BC24" s="20">
        <v>0</v>
      </c>
      <c r="BD24" s="26">
        <v>0</v>
      </c>
      <c r="BE24" s="26"/>
      <c r="BF24" s="50"/>
      <c r="BG24" s="35">
        <f t="shared" si="3"/>
        <v>18462</v>
      </c>
      <c r="BH24" s="35">
        <f>AC24-BG24</f>
        <v>56272</v>
      </c>
    </row>
    <row r="25" spans="1:60" ht="40.5" customHeight="1">
      <c r="A25" s="13">
        <v>21</v>
      </c>
      <c r="B25" s="21">
        <v>78854</v>
      </c>
      <c r="C25" s="15" t="s">
        <v>67</v>
      </c>
      <c r="D25" s="15" t="s">
        <v>51</v>
      </c>
      <c r="E25" s="17">
        <v>6</v>
      </c>
      <c r="F25" s="19">
        <v>6</v>
      </c>
      <c r="G25" s="19">
        <v>6</v>
      </c>
      <c r="H25" s="17">
        <v>31</v>
      </c>
      <c r="I25" s="31">
        <v>39900</v>
      </c>
      <c r="J25" s="17">
        <v>0</v>
      </c>
      <c r="K25" s="19">
        <f t="shared" si="0"/>
        <v>18354</v>
      </c>
      <c r="L25" s="25">
        <v>1800</v>
      </c>
      <c r="M25" s="17">
        <f t="shared" si="1"/>
        <v>828</v>
      </c>
      <c r="N25" s="25">
        <f t="shared" si="4"/>
        <v>3591</v>
      </c>
      <c r="O25" s="20">
        <f t="shared" si="6"/>
        <v>8156</v>
      </c>
      <c r="P25" s="26"/>
      <c r="Q25" s="27"/>
      <c r="R25" s="27"/>
      <c r="S25" s="27"/>
      <c r="T25" s="27"/>
      <c r="U25" s="27"/>
      <c r="V25" s="27"/>
      <c r="W25" s="27"/>
      <c r="X25" s="27"/>
      <c r="Y25" s="28"/>
      <c r="Z25" s="28"/>
      <c r="AA25" s="28"/>
      <c r="AB25" s="28"/>
      <c r="AC25" s="23">
        <f t="shared" si="2"/>
        <v>72629</v>
      </c>
      <c r="AD25" s="5"/>
      <c r="AE25" s="27">
        <v>3000</v>
      </c>
      <c r="AF25" s="43"/>
      <c r="AG25" s="44"/>
      <c r="AH25" s="45">
        <f t="shared" si="5"/>
        <v>5825</v>
      </c>
      <c r="AI25" s="45">
        <f t="shared" si="8"/>
        <v>8156</v>
      </c>
      <c r="AJ25" s="26"/>
      <c r="AK25" s="26"/>
      <c r="AL25" s="27"/>
      <c r="AM25" s="26"/>
      <c r="AN25" s="27"/>
      <c r="AO25" s="26"/>
      <c r="AP25" s="26"/>
      <c r="AQ25" s="20">
        <v>0</v>
      </c>
      <c r="AR25" s="20"/>
      <c r="AS25" s="47"/>
      <c r="AT25" s="26"/>
      <c r="AU25" s="48">
        <f t="shared" si="7"/>
        <v>0</v>
      </c>
      <c r="AV25" s="26"/>
      <c r="AW25" s="27"/>
      <c r="AX25" s="26"/>
      <c r="AY25" s="27"/>
      <c r="AZ25" s="20">
        <v>60</v>
      </c>
      <c r="BA25" s="49">
        <v>0</v>
      </c>
      <c r="BB25" s="26"/>
      <c r="BC25" s="20">
        <v>0</v>
      </c>
      <c r="BD25" s="26">
        <v>0</v>
      </c>
      <c r="BE25" s="26"/>
      <c r="BF25" s="50"/>
      <c r="BG25" s="35">
        <f t="shared" si="3"/>
        <v>17041</v>
      </c>
      <c r="BH25" s="35">
        <f>AC25-BG25</f>
        <v>55588</v>
      </c>
    </row>
    <row r="26" spans="1:60" ht="33.75" customHeight="1">
      <c r="A26" s="13">
        <v>22</v>
      </c>
      <c r="B26" s="21">
        <v>78857</v>
      </c>
      <c r="C26" s="15" t="s">
        <v>86</v>
      </c>
      <c r="D26" s="15" t="s">
        <v>51</v>
      </c>
      <c r="E26" s="17">
        <v>6</v>
      </c>
      <c r="F26" s="19">
        <v>6</v>
      </c>
      <c r="G26" s="19">
        <v>6</v>
      </c>
      <c r="H26" s="17">
        <v>31</v>
      </c>
      <c r="I26" s="31">
        <v>39900</v>
      </c>
      <c r="J26" s="17">
        <v>0</v>
      </c>
      <c r="K26" s="19">
        <f t="shared" si="0"/>
        <v>18354</v>
      </c>
      <c r="L26" s="25">
        <v>1800</v>
      </c>
      <c r="M26" s="17">
        <f t="shared" si="1"/>
        <v>828</v>
      </c>
      <c r="N26" s="25">
        <f t="shared" si="4"/>
        <v>3591</v>
      </c>
      <c r="O26" s="20">
        <f t="shared" si="6"/>
        <v>8156</v>
      </c>
      <c r="P26" s="26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  <c r="AB26" s="28"/>
      <c r="AC26" s="23">
        <f t="shared" si="2"/>
        <v>72629</v>
      </c>
      <c r="AD26" s="5"/>
      <c r="AE26" s="27">
        <v>0</v>
      </c>
      <c r="AF26" s="43"/>
      <c r="AG26" s="44"/>
      <c r="AH26" s="45">
        <f t="shared" si="5"/>
        <v>5825</v>
      </c>
      <c r="AI26" s="45">
        <f t="shared" si="8"/>
        <v>8156</v>
      </c>
      <c r="AJ26" s="26"/>
      <c r="AK26" s="26"/>
      <c r="AL26" s="27"/>
      <c r="AM26" s="26"/>
      <c r="AN26" s="27"/>
      <c r="AO26" s="26"/>
      <c r="AP26" s="26"/>
      <c r="AQ26" s="20">
        <v>0</v>
      </c>
      <c r="AR26" s="20"/>
      <c r="AS26" s="47"/>
      <c r="AT26" s="26"/>
      <c r="AU26" s="48">
        <f t="shared" si="7"/>
        <v>0</v>
      </c>
      <c r="AV26" s="26"/>
      <c r="AW26" s="27"/>
      <c r="AX26" s="26"/>
      <c r="AY26" s="27"/>
      <c r="AZ26" s="20">
        <v>60</v>
      </c>
      <c r="BA26" s="49">
        <v>0</v>
      </c>
      <c r="BB26" s="26"/>
      <c r="BC26" s="20">
        <v>0</v>
      </c>
      <c r="BD26" s="26">
        <v>0</v>
      </c>
      <c r="BE26" s="26"/>
      <c r="BF26" s="50"/>
      <c r="BG26" s="35">
        <f t="shared" si="3"/>
        <v>14041</v>
      </c>
      <c r="BH26" s="35">
        <f>AC26-BG26</f>
        <v>58588</v>
      </c>
    </row>
    <row r="27" spans="1:60" ht="36.75" customHeight="1">
      <c r="A27" s="13">
        <v>23</v>
      </c>
      <c r="B27" s="21">
        <v>81357</v>
      </c>
      <c r="C27" s="15" t="s">
        <v>87</v>
      </c>
      <c r="D27" s="15" t="s">
        <v>51</v>
      </c>
      <c r="E27" s="17">
        <v>6</v>
      </c>
      <c r="F27" s="19">
        <v>6</v>
      </c>
      <c r="G27" s="19">
        <v>6</v>
      </c>
      <c r="H27" s="17">
        <v>31</v>
      </c>
      <c r="I27" s="31">
        <v>39900</v>
      </c>
      <c r="J27" s="17">
        <v>0</v>
      </c>
      <c r="K27" s="19">
        <f t="shared" si="0"/>
        <v>18354</v>
      </c>
      <c r="L27" s="25">
        <v>1800</v>
      </c>
      <c r="M27" s="17">
        <f t="shared" si="1"/>
        <v>828</v>
      </c>
      <c r="N27" s="25">
        <f>ROUND(I27*9/100,0)</f>
        <v>3591</v>
      </c>
      <c r="O27" s="20">
        <f>ROUND((I27+K27)*14/100,0)</f>
        <v>8156</v>
      </c>
      <c r="P27" s="26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3">
        <f>SUM(I27:AB27)</f>
        <v>72629</v>
      </c>
      <c r="AD27" s="5"/>
      <c r="AE27" s="27">
        <v>3000</v>
      </c>
      <c r="AF27" s="43"/>
      <c r="AG27" s="44"/>
      <c r="AH27" s="45">
        <f>ROUND((I27+K27)*10/100,0)</f>
        <v>5825</v>
      </c>
      <c r="AI27" s="45">
        <f>O27</f>
        <v>8156</v>
      </c>
      <c r="AJ27" s="26"/>
      <c r="AK27" s="26"/>
      <c r="AL27" s="27"/>
      <c r="AM27" s="26"/>
      <c r="AN27" s="27"/>
      <c r="AO27" s="26"/>
      <c r="AP27" s="26"/>
      <c r="AQ27" s="20">
        <v>0</v>
      </c>
      <c r="AR27" s="20"/>
      <c r="AS27" s="47"/>
      <c r="AT27" s="26"/>
      <c r="AU27" s="48">
        <f t="shared" si="7"/>
        <v>0</v>
      </c>
      <c r="AV27" s="26"/>
      <c r="AW27" s="27"/>
      <c r="AX27" s="26"/>
      <c r="AY27" s="27"/>
      <c r="AZ27" s="20">
        <v>60</v>
      </c>
      <c r="BA27" s="49">
        <v>0</v>
      </c>
      <c r="BB27" s="26"/>
      <c r="BC27" s="20">
        <v>0</v>
      </c>
      <c r="BD27" s="26">
        <v>0</v>
      </c>
      <c r="BE27" s="26"/>
      <c r="BF27" s="50"/>
      <c r="BG27" s="35">
        <f>AE27+AF27+AG27+AH27+AI27+AJ27+AK27+AL27+AM27+AN27+AO27+AP27+AQ27+AR27+AS27+AT27+AU27+AV27+AW27+AX27+AY27+AZ27+BA27+BB27+BC27+BD27+BE27+BF27</f>
        <v>17041</v>
      </c>
      <c r="BH27" s="35">
        <f>AC27-BG27</f>
        <v>55588</v>
      </c>
    </row>
    <row r="28" spans="1:60" ht="61.5" customHeight="1">
      <c r="A28" s="13">
        <v>24</v>
      </c>
      <c r="B28" s="21">
        <v>102210</v>
      </c>
      <c r="C28" s="15" t="s">
        <v>104</v>
      </c>
      <c r="D28" s="15" t="s">
        <v>51</v>
      </c>
      <c r="E28" s="17">
        <v>6</v>
      </c>
      <c r="F28" s="19">
        <v>6</v>
      </c>
      <c r="G28" s="19">
        <v>6</v>
      </c>
      <c r="H28" s="17">
        <v>31</v>
      </c>
      <c r="I28" s="31">
        <v>35400</v>
      </c>
      <c r="J28" s="17">
        <v>0</v>
      </c>
      <c r="K28" s="19">
        <f t="shared" si="0"/>
        <v>16284</v>
      </c>
      <c r="L28" s="25">
        <v>1800</v>
      </c>
      <c r="M28" s="17">
        <f t="shared" si="1"/>
        <v>828</v>
      </c>
      <c r="N28" s="25">
        <f>ROUND(I28*9/100,0)</f>
        <v>3186</v>
      </c>
      <c r="O28" s="20">
        <f>ROUND((I28+K28)*14/100,0)</f>
        <v>7236</v>
      </c>
      <c r="P28" s="26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  <c r="AB28" s="28"/>
      <c r="AC28" s="23">
        <f>SUM(I28:AB28)</f>
        <v>64734</v>
      </c>
      <c r="AD28" s="5"/>
      <c r="AE28" s="27">
        <v>0</v>
      </c>
      <c r="AF28" s="43"/>
      <c r="AG28" s="44"/>
      <c r="AH28" s="45">
        <f>ROUND((I28+K28)*10/100,0)</f>
        <v>5168</v>
      </c>
      <c r="AI28" s="45">
        <f>O28</f>
        <v>7236</v>
      </c>
      <c r="AJ28" s="26"/>
      <c r="AK28" s="26"/>
      <c r="AL28" s="27"/>
      <c r="AM28" s="26"/>
      <c r="AN28" s="27"/>
      <c r="AO28" s="26"/>
      <c r="AP28" s="26"/>
      <c r="AQ28" s="20">
        <v>0</v>
      </c>
      <c r="AR28" s="20"/>
      <c r="AS28" s="47"/>
      <c r="AT28" s="26"/>
      <c r="AU28" s="48">
        <v>0</v>
      </c>
      <c r="AV28" s="26"/>
      <c r="AW28" s="27"/>
      <c r="AX28" s="26"/>
      <c r="AY28" s="27"/>
      <c r="AZ28" s="20">
        <v>60</v>
      </c>
      <c r="BA28" s="49">
        <v>0</v>
      </c>
      <c r="BB28" s="26"/>
      <c r="BC28" s="20">
        <v>0</v>
      </c>
      <c r="BD28" s="26">
        <v>0</v>
      </c>
      <c r="BE28" s="26"/>
      <c r="BF28" s="50"/>
      <c r="BG28" s="35">
        <f>AE28+AF28+AG28+AH28+AI28+AJ28+AK28+AL28+AM28+AN28+AO28+AP28+AQ28+AR28+AS28+AT28+AU28+AV28+AW28+AX28+AY28+AZ28+BA28+BB28+BC28+BD28+BE28+BF28</f>
        <v>12464</v>
      </c>
      <c r="BH28" s="35">
        <f>AC28-BG28</f>
        <v>52270</v>
      </c>
    </row>
    <row r="29" spans="1:60" ht="40.5" customHeight="1">
      <c r="A29" s="13">
        <v>25</v>
      </c>
      <c r="B29" s="21">
        <v>100525</v>
      </c>
      <c r="C29" s="15" t="s">
        <v>94</v>
      </c>
      <c r="D29" s="15" t="s">
        <v>95</v>
      </c>
      <c r="E29" s="17">
        <v>2</v>
      </c>
      <c r="F29" s="19">
        <v>1</v>
      </c>
      <c r="G29" s="19">
        <v>1</v>
      </c>
      <c r="H29" s="17">
        <v>31</v>
      </c>
      <c r="I29" s="31">
        <v>19900</v>
      </c>
      <c r="J29" s="17">
        <v>0</v>
      </c>
      <c r="K29" s="19">
        <f t="shared" si="0"/>
        <v>9154</v>
      </c>
      <c r="L29" s="25">
        <v>900</v>
      </c>
      <c r="M29" s="17">
        <f t="shared" si="1"/>
        <v>414</v>
      </c>
      <c r="N29" s="25">
        <f>ROUND(I29*9/100,0)</f>
        <v>1791</v>
      </c>
      <c r="O29" s="20">
        <f>ROUND((I29+K29)*14/100,0)</f>
        <v>4068</v>
      </c>
      <c r="P29" s="26"/>
      <c r="Q29" s="27"/>
      <c r="R29" s="27"/>
      <c r="S29" s="27"/>
      <c r="T29" s="27"/>
      <c r="U29" s="27"/>
      <c r="V29" s="27"/>
      <c r="W29" s="27"/>
      <c r="X29" s="27"/>
      <c r="Y29" s="28"/>
      <c r="Z29" s="28"/>
      <c r="AA29" s="28"/>
      <c r="AB29" s="28"/>
      <c r="AC29" s="23">
        <f>SUM(I29:AB29)</f>
        <v>36227</v>
      </c>
      <c r="AD29" s="5"/>
      <c r="AE29" s="27">
        <v>0</v>
      </c>
      <c r="AF29" s="43"/>
      <c r="AG29" s="44"/>
      <c r="AH29" s="45">
        <f>ROUND((I29+K29)*10/100,0)</f>
        <v>2905</v>
      </c>
      <c r="AI29" s="45">
        <f>O29</f>
        <v>4068</v>
      </c>
      <c r="AJ29" s="26"/>
      <c r="AK29" s="26"/>
      <c r="AL29" s="27"/>
      <c r="AM29" s="26"/>
      <c r="AN29" s="27"/>
      <c r="AO29" s="26"/>
      <c r="AP29" s="26"/>
      <c r="AQ29" s="20">
        <v>0</v>
      </c>
      <c r="AR29" s="20"/>
      <c r="AS29" s="47"/>
      <c r="AT29" s="26"/>
      <c r="AU29" s="48">
        <v>0</v>
      </c>
      <c r="AV29" s="26"/>
      <c r="AW29" s="27"/>
      <c r="AX29" s="26"/>
      <c r="AY29" s="27"/>
      <c r="AZ29" s="20">
        <v>30</v>
      </c>
      <c r="BA29" s="49">
        <v>0</v>
      </c>
      <c r="BB29" s="26"/>
      <c r="BC29" s="20">
        <v>0</v>
      </c>
      <c r="BD29" s="26">
        <v>0</v>
      </c>
      <c r="BE29" s="26"/>
      <c r="BF29" s="50"/>
      <c r="BG29" s="35">
        <f>AE29+AF29+AG29+AH29+AI29+AJ29+AK29+AL29+AM29+AN29+AO29+AP29+AQ29+AR29+AS29+AT29+AU29+AV29+AW29+AX29+AY29+AZ29+BA29+BB29+BC29+BD29+BE29+BF29</f>
        <v>7003</v>
      </c>
      <c r="BH29" s="35">
        <f>AC29-BG29</f>
        <v>29224</v>
      </c>
    </row>
    <row r="30" spans="1:60" ht="44.25" customHeight="1">
      <c r="A30" s="13">
        <v>26</v>
      </c>
      <c r="B30" s="21">
        <v>30761</v>
      </c>
      <c r="C30" s="15" t="s">
        <v>54</v>
      </c>
      <c r="D30" s="15" t="s">
        <v>53</v>
      </c>
      <c r="E30" s="17">
        <v>4</v>
      </c>
      <c r="F30" s="19">
        <v>6</v>
      </c>
      <c r="G30" s="19">
        <v>2</v>
      </c>
      <c r="H30" s="17">
        <v>31</v>
      </c>
      <c r="I30" s="24">
        <v>42200</v>
      </c>
      <c r="J30" s="17">
        <v>0</v>
      </c>
      <c r="K30" s="19">
        <f t="shared" si="0"/>
        <v>19412</v>
      </c>
      <c r="L30" s="25">
        <v>1800</v>
      </c>
      <c r="M30" s="17">
        <f t="shared" si="1"/>
        <v>828</v>
      </c>
      <c r="N30" s="25">
        <v>0</v>
      </c>
      <c r="O30" s="20">
        <v>0</v>
      </c>
      <c r="P30" s="26"/>
      <c r="Q30" s="27"/>
      <c r="R30" s="27"/>
      <c r="S30" s="27"/>
      <c r="T30" s="27"/>
      <c r="U30" s="27"/>
      <c r="V30" s="27"/>
      <c r="W30" s="27"/>
      <c r="X30" s="27"/>
      <c r="Y30" s="28"/>
      <c r="Z30" s="28"/>
      <c r="AA30" s="28"/>
      <c r="AB30" s="28"/>
      <c r="AC30" s="23">
        <f t="shared" si="2"/>
        <v>64240</v>
      </c>
      <c r="AD30" s="5"/>
      <c r="AE30" s="27">
        <v>0</v>
      </c>
      <c r="AF30" s="43"/>
      <c r="AG30" s="44"/>
      <c r="AH30" s="45">
        <f>O30</f>
        <v>0</v>
      </c>
      <c r="AI30" s="45">
        <f t="shared" si="8"/>
        <v>0</v>
      </c>
      <c r="AJ30" s="26"/>
      <c r="AK30" s="26"/>
      <c r="AL30" s="27"/>
      <c r="AM30" s="26"/>
      <c r="AN30" s="27"/>
      <c r="AO30" s="26"/>
      <c r="AP30" s="26"/>
      <c r="AQ30" s="46">
        <v>13000</v>
      </c>
      <c r="AR30" s="46"/>
      <c r="AS30" s="47"/>
      <c r="AT30" s="26"/>
      <c r="AU30" s="48">
        <f>P30</f>
        <v>0</v>
      </c>
      <c r="AV30" s="26"/>
      <c r="AW30" s="27"/>
      <c r="AX30" s="26"/>
      <c r="AY30" s="27"/>
      <c r="AZ30" s="20">
        <v>30</v>
      </c>
      <c r="BA30" s="49">
        <v>0</v>
      </c>
      <c r="BB30" s="26"/>
      <c r="BC30" s="20">
        <v>440</v>
      </c>
      <c r="BD30" s="26">
        <v>20</v>
      </c>
      <c r="BE30" s="26"/>
      <c r="BF30" s="50"/>
      <c r="BG30" s="35">
        <f t="shared" si="3"/>
        <v>13490</v>
      </c>
      <c r="BH30" s="35">
        <f>AC30-BG30</f>
        <v>50750</v>
      </c>
    </row>
    <row r="31" spans="1:60" s="6" customFormat="1" ht="47.25" customHeight="1">
      <c r="A31" s="13">
        <v>27</v>
      </c>
      <c r="B31" s="21">
        <v>29904</v>
      </c>
      <c r="C31" s="15" t="s">
        <v>55</v>
      </c>
      <c r="D31" s="15" t="s">
        <v>53</v>
      </c>
      <c r="E31" s="17">
        <v>4</v>
      </c>
      <c r="F31" s="19">
        <v>6</v>
      </c>
      <c r="G31" s="19">
        <v>2</v>
      </c>
      <c r="H31" s="17">
        <v>31</v>
      </c>
      <c r="I31" s="34">
        <v>42200</v>
      </c>
      <c r="J31" s="17">
        <v>0</v>
      </c>
      <c r="K31" s="19">
        <f t="shared" si="0"/>
        <v>19412</v>
      </c>
      <c r="L31" s="25">
        <v>1800</v>
      </c>
      <c r="M31" s="17">
        <f t="shared" si="1"/>
        <v>828</v>
      </c>
      <c r="N31" s="25">
        <f>ROUND(I31*9/100,0)</f>
        <v>3798</v>
      </c>
      <c r="O31" s="20">
        <v>0</v>
      </c>
      <c r="P31" s="26"/>
      <c r="Q31" s="27"/>
      <c r="R31" s="27"/>
      <c r="S31" s="27"/>
      <c r="T31" s="27"/>
      <c r="U31" s="27"/>
      <c r="V31" s="27"/>
      <c r="W31" s="27"/>
      <c r="X31" s="27"/>
      <c r="Y31" s="28"/>
      <c r="Z31" s="28"/>
      <c r="AA31" s="28"/>
      <c r="AB31" s="28"/>
      <c r="AC31" s="35">
        <f>SUM(I31:AB31)</f>
        <v>68038</v>
      </c>
      <c r="AD31" s="5"/>
      <c r="AE31" s="27">
        <v>11000</v>
      </c>
      <c r="AF31" s="43"/>
      <c r="AG31" s="44"/>
      <c r="AH31" s="45">
        <f>O31</f>
        <v>0</v>
      </c>
      <c r="AI31" s="45">
        <f t="shared" si="8"/>
        <v>0</v>
      </c>
      <c r="AJ31" s="26"/>
      <c r="AK31" s="26"/>
      <c r="AL31" s="27"/>
      <c r="AM31" s="26"/>
      <c r="AN31" s="27"/>
      <c r="AO31" s="26"/>
      <c r="AP31" s="26"/>
      <c r="AQ31" s="46">
        <v>11000</v>
      </c>
      <c r="AR31" s="46"/>
      <c r="AS31" s="47"/>
      <c r="AT31" s="26"/>
      <c r="AU31" s="48">
        <f>P31</f>
        <v>0</v>
      </c>
      <c r="AV31" s="26"/>
      <c r="AW31" s="27"/>
      <c r="AX31" s="26"/>
      <c r="AY31" s="27"/>
      <c r="AZ31" s="20">
        <v>30</v>
      </c>
      <c r="BA31" s="49">
        <f>Z31</f>
        <v>0</v>
      </c>
      <c r="BB31" s="26"/>
      <c r="BC31" s="20">
        <v>0</v>
      </c>
      <c r="BD31" s="26">
        <v>0</v>
      </c>
      <c r="BE31" s="26"/>
      <c r="BF31" s="50"/>
      <c r="BG31" s="35">
        <f t="shared" si="3"/>
        <v>22030</v>
      </c>
      <c r="BH31" s="35">
        <f>AC31-BG31</f>
        <v>46008</v>
      </c>
    </row>
    <row r="32" spans="1:60" ht="18.75" customHeight="1" hidden="1">
      <c r="A32" s="13">
        <v>24</v>
      </c>
      <c r="B32" s="36"/>
      <c r="C32" s="37"/>
      <c r="D32" s="37"/>
      <c r="E32" s="38"/>
      <c r="F32" s="38"/>
      <c r="G32" s="38"/>
      <c r="H32" s="13">
        <v>30</v>
      </c>
      <c r="I32" s="37"/>
      <c r="J32" s="37"/>
      <c r="K32" s="37"/>
      <c r="L32" s="37"/>
      <c r="M32" s="13">
        <f t="shared" si="1"/>
        <v>0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  <c r="AD32" s="6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</row>
    <row r="33" spans="1:60" ht="18.75" customHeight="1" hidden="1">
      <c r="A33" s="13">
        <v>25</v>
      </c>
      <c r="B33" s="21"/>
      <c r="C33" s="15"/>
      <c r="D33" s="15"/>
      <c r="E33" s="17"/>
      <c r="F33" s="19"/>
      <c r="G33" s="19"/>
      <c r="H33" s="13">
        <v>30</v>
      </c>
      <c r="I33" s="39"/>
      <c r="J33" s="13"/>
      <c r="K33" s="40">
        <f>ROUND((I33+J33)*38/100,0)</f>
        <v>0</v>
      </c>
      <c r="L33" s="41"/>
      <c r="M33" s="13">
        <f t="shared" si="1"/>
        <v>0</v>
      </c>
      <c r="N33" s="41"/>
      <c r="O33" s="22"/>
      <c r="P33" s="42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3"/>
      <c r="AD33" s="5"/>
      <c r="AE33" s="27"/>
      <c r="AF33" s="43"/>
      <c r="AG33" s="44"/>
      <c r="AH33" s="45"/>
      <c r="AI33" s="45"/>
      <c r="AJ33" s="26"/>
      <c r="AK33" s="26"/>
      <c r="AL33" s="27"/>
      <c r="AM33" s="26"/>
      <c r="AN33" s="27"/>
      <c r="AO33" s="26">
        <v>0</v>
      </c>
      <c r="AP33" s="26"/>
      <c r="AQ33" s="53"/>
      <c r="AR33" s="53"/>
      <c r="AS33" s="47"/>
      <c r="AT33" s="26"/>
      <c r="AU33" s="48"/>
      <c r="AV33" s="26"/>
      <c r="AW33" s="27"/>
      <c r="AX33" s="26"/>
      <c r="AY33" s="27"/>
      <c r="AZ33" s="54"/>
      <c r="BA33" s="49"/>
      <c r="BB33" s="26"/>
      <c r="BC33" s="54"/>
      <c r="BD33" s="26"/>
      <c r="BE33" s="26"/>
      <c r="BF33" s="50"/>
      <c r="BG33" s="35">
        <f>AE33+AF33+AG33+AH33+AI33+AJ33+AK33+AL33+AM33+AN33+AO33+AP33+AQ33+AR33+AS33+AT33+AU33+AV33+AW33+AX33+AY33+AZ33+BA33+BB33+BC33+BD33+BE33+BF33</f>
        <v>0</v>
      </c>
      <c r="BH33" s="35"/>
    </row>
  </sheetData>
  <sheetProtection/>
  <mergeCells count="3">
    <mergeCell ref="E1:AC3"/>
    <mergeCell ref="A1:D3"/>
    <mergeCell ref="AE1:BH3"/>
  </mergeCells>
  <printOptions/>
  <pageMargins left="1.25" right="0.57" top="0.28" bottom="0" header="0.28" footer="0.22"/>
  <pageSetup fitToHeight="1" fitToWidth="1" horizontalDpi="600" verticalDpi="600" orientation="landscape" paperSize="5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UI</cp:lastModifiedBy>
  <cp:lastPrinted>2024-01-23T10:34:44Z</cp:lastPrinted>
  <dcterms:created xsi:type="dcterms:W3CDTF">2018-02-15T11:23:43Z</dcterms:created>
  <dcterms:modified xsi:type="dcterms:W3CDTF">2024-02-08T05:40:19Z</dcterms:modified>
  <cp:category/>
  <cp:version/>
  <cp:contentType/>
  <cp:contentStatus/>
</cp:coreProperties>
</file>